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comments/comment2.xml" ContentType="application/vnd.openxmlformats-officedocument.spreadsheetml.comments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A958" lockStructure="1"/>
  <bookViews>
    <workbookView visibility="visible" minimized="0" showHorizontalScroll="1" showVerticalScroll="1" showSheetTabs="1" xWindow="0" yWindow="0" windowWidth="24000" windowHeight="9630" tabRatio="600" firstSheet="0" activeTab="0" autoFilterDateGrouping="1"/>
  </bookViews>
  <sheets>
    <sheet xmlns:r="http://schemas.openxmlformats.org/officeDocument/2006/relationships" name="INSTRUKCJA_I_PARAMETRY" sheetId="1" state="visible" r:id="rId1"/>
    <sheet xmlns:r="http://schemas.openxmlformats.org/officeDocument/2006/relationships" name="prognozy (obowiązkowe)" sheetId="2" state="visible" r:id="rId2"/>
    <sheet xmlns:r="http://schemas.openxmlformats.org/officeDocument/2006/relationships" name="analiza kip" sheetId="3" state="hidden" r:id="rId3"/>
    <sheet xmlns:r="http://schemas.openxmlformats.org/officeDocument/2006/relationships" name="kredyty" sheetId="4" state="hidden" r:id="rId4"/>
    <sheet xmlns:r="http://schemas.openxmlformats.org/officeDocument/2006/relationships" name="amortyzacja" sheetId="5" state="hidden" r:id="rId5"/>
    <sheet xmlns:r="http://schemas.openxmlformats.org/officeDocument/2006/relationships" name="kur" sheetId="6" state="hidden" r:id="rId6"/>
  </sheets>
  <definedNames>
    <definedName name="_TW2">#REF!</definedName>
    <definedName name="_TW3">#REF!</definedName>
    <definedName name="_TW4">#REF!</definedName>
    <definedName name="_TW5">#REF!</definedName>
    <definedName name="_TW6">#REF!</definedName>
    <definedName name="_TW7">#REF!</definedName>
    <definedName name="_TW8">#REF!</definedName>
    <definedName name="_TW9">#REF!</definedName>
    <definedName name="CELLNOTE0">#REF!</definedName>
    <definedName name="CELLNOTE1">#REF!</definedName>
    <definedName name="CELLNOTE10">#REF!</definedName>
    <definedName name="CELLNOTE11">#REF!</definedName>
    <definedName name="CELLNOTE12">#REF!</definedName>
    <definedName name="CELLNOTE13">#REF!</definedName>
    <definedName name="CELLNOTE14">#REF!</definedName>
    <definedName name="CELLNOTE15">#REF!</definedName>
    <definedName name="CELLNOTE16">#REF!</definedName>
    <definedName name="CELLNOTE17">#REF!</definedName>
    <definedName name="CELLNOTE18">#REF!</definedName>
    <definedName name="CELLNOTE19">#REF!</definedName>
    <definedName name="CELLNOTE2">#REF!</definedName>
    <definedName name="CELLNOTE20">#REF!</definedName>
    <definedName name="CELLNOTE21">#REF!</definedName>
    <definedName name="CELLNOTE22">#REF!</definedName>
    <definedName name="CELLNOTE23">#REF!</definedName>
    <definedName name="CELLNOTE24">#REF!</definedName>
    <definedName name="CELLNOTE25">#REF!</definedName>
    <definedName name="CELLNOTE26">#REF!</definedName>
    <definedName name="CELLNOTE27">#REF!</definedName>
    <definedName name="CELLNOTE28">#REF!</definedName>
    <definedName name="CELLNOTE29">#REF!</definedName>
    <definedName name="CELLNOTE3">#REF!</definedName>
    <definedName name="CELLNOTE30">#REF!</definedName>
    <definedName name="CELLNOTE31">#REF!</definedName>
    <definedName name="CELLNOTE32">#REF!</definedName>
    <definedName name="CELLNOTE4">#REF!</definedName>
    <definedName name="CELLNOTE5">#REF!</definedName>
    <definedName name="CELLNOTE6">#REF!</definedName>
    <definedName name="CELLNOTE7">#REF!</definedName>
    <definedName name="CELLNOTE8">#REF!</definedName>
    <definedName name="CELLNOTE9">#REF!</definedName>
    <definedName name="cena">#REF!</definedName>
    <definedName name="Cena_samochodu_leasing">#REF!</definedName>
    <definedName name="Cena_samochodu_leasing_sprzedaż">#REF!</definedName>
    <definedName name="cykl_inkasa">#REF!</definedName>
    <definedName name="kredyt_części">#REF!</definedName>
    <definedName name="kredyt_kupiecki">#REF!</definedName>
    <definedName name="Kredyty">#REF!</definedName>
    <definedName name="Liczba_rat_kredytu">#REF!</definedName>
    <definedName name="Lokata_Dynamiczna">#REF!</definedName>
    <definedName name="marża">#REF!</definedName>
    <definedName name="marża_częsci">#REF!</definedName>
    <definedName name="Odsetki_leasingowe">#REF!</definedName>
    <definedName name="Podatek_dochodowy">#REF!</definedName>
    <definedName name="PRINT_AREA">#REF!</definedName>
    <definedName name="PRINT_AREA_MI">#REF!</definedName>
    <definedName name="Rata_kredytu">#REF!</definedName>
    <definedName name="rotacja_części">#REF!</definedName>
    <definedName name="rotacja_zapasów">#REF!</definedName>
    <definedName name="Sprzedaż_towarów">#REF!</definedName>
    <definedName name="Stawka_amortyzacji">#REF!</definedName>
    <definedName name="termin_części">#REF!</definedName>
    <definedName name="vat">#REF!</definedName>
    <definedName name="Wpłata_własna">#REF!</definedName>
    <definedName name="Zapasy_towarów">#REF!</definedName>
    <definedName name="Zobowiązania_wobec_budżetu">#REF!</definedName>
    <definedName name="_xlnm.Print_Area" localSheetId="1">'prognozy (obowiązkowe)'!$A$1:$H$41</definedName>
    <definedName name="_xlnm.Print_Area" localSheetId="2">'analiza kip'!$A$1:$H$41</definedName>
  </definedNames>
  <calcPr calcId="162913" fullCalcOnLoad="1"/>
</workbook>
</file>

<file path=xl/styles.xml><?xml version="1.0" encoding="utf-8"?>
<styleSheet xmlns="http://schemas.openxmlformats.org/spreadsheetml/2006/main">
  <numFmts count="13">
    <numFmt numFmtId="164" formatCode="#,##0.0"/>
    <numFmt numFmtId="165" formatCode="0.000"/>
    <numFmt numFmtId="166" formatCode="0.0"/>
    <numFmt numFmtId="167" formatCode="0.0%"/>
    <numFmt numFmtId="168" formatCode="_-* #,##0.0\ _z_ł_-;\-* #,##0.0\ _z_ł_-;_-* \-??\ _z_ł_-;_-@_-"/>
    <numFmt numFmtId="169" formatCode="#,##0.00_ ;[Red]\-#,##0.00\ "/>
    <numFmt numFmtId="170" formatCode="_-* #,##0.0\ _z_ł_-;\-* #,##0.0\ _z_ł_-;_-* &quot;-&quot;??\ _z_ł_-;_-@_-"/>
    <numFmt numFmtId="171" formatCode="_-* #,##0.00\ _z_ł_-;\-* #,##0.00\ _z_ł_-;_-* \-??\ _z_ł_-;_-@_-"/>
    <numFmt numFmtId="172" formatCode="&quot;Rok &quot;0"/>
    <numFmt numFmtId="173" formatCode="\$#,##0_);[Red]&quot;($&quot;#,##0\)"/>
    <numFmt numFmtId="174" formatCode="\$#,##0.00_);[Red]&quot;($&quot;#,##0.00\)"/>
    <numFmt numFmtId="175" formatCode="\$#,##0\ ;&quot;($&quot;#,##0\)"/>
    <numFmt numFmtId="176" formatCode="dd\ mmm&quot; yy&quot;"/>
  </numFmts>
  <fonts count="74">
    <font>
      <name val="Arial CE"/>
      <charset val="238"/>
      <family val="2"/>
      <sz val="10"/>
    </font>
    <font>
      <name val="Arial"/>
      <charset val="238"/>
      <family val="2"/>
      <b val="1"/>
      <sz val="10"/>
    </font>
    <font>
      <name val="Arial"/>
      <charset val="238"/>
      <family val="2"/>
      <sz val="10"/>
    </font>
    <font>
      <name val="Times New Roman CE"/>
      <charset val="238"/>
      <family val="1"/>
      <b val="1"/>
      <color indexed="10"/>
      <sz val="10"/>
    </font>
    <font>
      <name val="Arial"/>
      <charset val="238"/>
      <family val="2"/>
      <b val="1"/>
      <sz val="12"/>
    </font>
    <font>
      <name val="Arial"/>
      <charset val="238"/>
      <family val="2"/>
      <b val="1"/>
      <color indexed="22"/>
      <sz val="18"/>
    </font>
    <font>
      <name val="Arial"/>
      <charset val="238"/>
      <family val="2"/>
      <b val="1"/>
      <color indexed="22"/>
      <sz val="12"/>
    </font>
    <font>
      <name val="Arial"/>
      <charset val="238"/>
      <family val="2"/>
      <b val="1"/>
      <sz val="11"/>
    </font>
    <font>
      <name val="SwitzerlandCondensed"/>
      <charset val="238"/>
      <family val="2"/>
      <sz val="12"/>
    </font>
    <font>
      <name val="Arial CE"/>
      <charset val="238"/>
      <family val="2"/>
      <color indexed="10"/>
      <sz val="10"/>
    </font>
    <font>
      <name val="Arial CE"/>
      <charset val="238"/>
      <family val="2"/>
      <i val="1"/>
      <sz val="9"/>
    </font>
    <font>
      <name val="Arial CE"/>
      <charset val="238"/>
      <family val="2"/>
      <b val="1"/>
      <sz val="12"/>
    </font>
    <font>
      <name val="Arial CE"/>
      <charset val="238"/>
      <family val="2"/>
      <b val="1"/>
      <sz val="9"/>
    </font>
    <font>
      <name val="Arial"/>
      <charset val="238"/>
      <family val="2"/>
      <sz val="9"/>
    </font>
    <font>
      <name val="Tahoma"/>
      <charset val="238"/>
      <family val="2"/>
      <b val="1"/>
      <color indexed="8"/>
      <sz val="9"/>
    </font>
    <font>
      <name val="Tahoma"/>
      <charset val="238"/>
      <family val="2"/>
      <color indexed="8"/>
      <sz val="9"/>
    </font>
    <font>
      <name val="Arial"/>
      <charset val="238"/>
      <family val="2"/>
      <b val="1"/>
      <color indexed="8"/>
      <sz val="9"/>
    </font>
    <font>
      <name val="Arial"/>
      <charset val="238"/>
      <family val="2"/>
      <color indexed="8"/>
      <sz val="9"/>
    </font>
    <font>
      <name val="Arial"/>
      <charset val="238"/>
      <family val="2"/>
      <i val="1"/>
      <color indexed="8"/>
      <sz val="9"/>
    </font>
    <font>
      <name val="Arial CE"/>
      <charset val="238"/>
      <family val="2"/>
      <b val="1"/>
      <sz val="8"/>
    </font>
    <font>
      <name val="Arial CE"/>
      <charset val="238"/>
      <family val="2"/>
      <i val="1"/>
      <sz val="8"/>
    </font>
    <font>
      <name val="Arial CE"/>
      <charset val="238"/>
      <family val="2"/>
      <sz val="9"/>
    </font>
    <font>
      <name val="Arial CE"/>
      <charset val="238"/>
      <family val="2"/>
      <sz val="10"/>
    </font>
    <font>
      <name val="Arial CE"/>
      <charset val="238"/>
      <sz val="10"/>
    </font>
    <font>
      <name val="Arial"/>
      <charset val="238"/>
      <family val="2"/>
      <b val="1"/>
      <i val="1"/>
      <sz val="11"/>
    </font>
    <font>
      <name val="Arial"/>
      <charset val="238"/>
      <family val="2"/>
      <b val="1"/>
      <i val="1"/>
      <color indexed="10"/>
      <sz val="11"/>
    </font>
    <font>
      <name val="Arial CE"/>
      <charset val="238"/>
      <color indexed="8"/>
      <sz val="10"/>
    </font>
    <font>
      <name val="SwitzerlandCondensed"/>
      <charset val="238"/>
      <sz val="12"/>
    </font>
    <font>
      <name val="Arial"/>
      <charset val="238"/>
      <family val="2"/>
      <color indexed="8"/>
      <sz val="11"/>
    </font>
    <font>
      <name val="Arial"/>
      <charset val="238"/>
      <family val="2"/>
      <b val="1"/>
      <color indexed="8"/>
      <sz val="11"/>
    </font>
    <font>
      <name val="Arial"/>
      <charset val="238"/>
      <family val="2"/>
      <sz val="11"/>
    </font>
    <font>
      <name val="Arial CE"/>
      <charset val="238"/>
      <b val="1"/>
      <sz val="10"/>
    </font>
    <font>
      <name val="Arial"/>
      <charset val="238"/>
      <family val="2"/>
      <b val="1"/>
      <sz val="9"/>
    </font>
    <font>
      <name val="Times New Roman"/>
      <charset val="238"/>
      <family val="1"/>
      <color indexed="8"/>
      <sz val="9"/>
    </font>
    <font>
      <name val="Times New Roman"/>
      <charset val="238"/>
      <family val="1"/>
      <b val="1"/>
      <color indexed="8"/>
      <sz val="9"/>
    </font>
    <font>
      <name val="Arial CE"/>
      <charset val="238"/>
      <b val="1"/>
      <sz val="9"/>
    </font>
    <font>
      <name val="Arial CE"/>
      <charset val="238"/>
      <family val="2"/>
      <sz val="7"/>
    </font>
    <font>
      <name val="Arial"/>
      <charset val="238"/>
      <family val="2"/>
      <sz val="9"/>
      <u val="single"/>
    </font>
    <font>
      <name val="Arial CE"/>
      <charset val="238"/>
      <b val="1"/>
      <color indexed="10"/>
      <sz val="10"/>
    </font>
    <font>
      <name val="Arial"/>
      <charset val="238"/>
      <family val="2"/>
      <color rgb="FF0070C0"/>
      <sz val="11"/>
    </font>
    <font>
      <name val="Arial CE"/>
      <charset val="238"/>
      <b val="1"/>
      <color theme="0"/>
      <sz val="11"/>
    </font>
    <font>
      <name val="Arial"/>
      <charset val="238"/>
      <family val="2"/>
      <b val="1"/>
      <i val="1"/>
      <color rgb="FF0070C0"/>
      <sz val="10"/>
    </font>
    <font>
      <name val="Czcionka tekstu podstawowego"/>
      <charset val="238"/>
      <b val="1"/>
      <color theme="1"/>
      <sz val="11"/>
    </font>
    <font>
      <name val="Czcionka tekstu podstawowego"/>
      <charset val="238"/>
      <family val="2"/>
      <color rgb="FFFF0000"/>
      <sz val="11"/>
    </font>
    <font>
      <name val="Czcionka tekstu podstawowego"/>
      <charset val="238"/>
      <b val="1"/>
      <color rgb="FF7030A0"/>
      <sz val="11"/>
    </font>
    <font>
      <name val="Czcionka tekstu podstawowego"/>
      <charset val="238"/>
      <b val="1"/>
      <color rgb="FFFF0000"/>
      <sz val="11"/>
    </font>
    <font>
      <name val="Arial"/>
      <charset val="238"/>
      <family val="2"/>
      <i val="1"/>
      <color rgb="FFFF0000"/>
      <sz val="10"/>
    </font>
    <font>
      <name val="Arial"/>
      <charset val="238"/>
      <family val="2"/>
      <b val="1"/>
      <color rgb="FFFF0000"/>
      <sz val="10"/>
    </font>
    <font>
      <name val="Arial CE"/>
      <charset val="238"/>
      <b val="1"/>
      <color rgb="FFFF0000"/>
      <sz val="9"/>
    </font>
    <font>
      <name val="Arial CE"/>
      <charset val="238"/>
      <b val="1"/>
      <color rgb="FFFF0000"/>
      <sz val="10"/>
    </font>
    <font>
      <name val="Arial CE"/>
      <charset val="238"/>
      <family val="2"/>
      <color rgb="FFFF0000"/>
      <sz val="7"/>
    </font>
    <font>
      <name val="Arial"/>
      <charset val="238"/>
      <family val="2"/>
      <color rgb="FF0070C0"/>
      <sz val="9"/>
    </font>
    <font>
      <name val="Arial"/>
      <charset val="238"/>
      <family val="2"/>
      <color rgb="FF0070C0"/>
      <sz val="10"/>
    </font>
    <font>
      <name val="Arial CE"/>
      <charset val="238"/>
      <family val="2"/>
      <color rgb="FF0070C0"/>
      <sz val="10"/>
    </font>
    <font>
      <name val="Arial"/>
      <charset val="238"/>
      <family val="2"/>
      <b val="1"/>
      <color rgb="FFFF0000"/>
      <sz val="12"/>
    </font>
    <font>
      <name val="Arial"/>
      <charset val="238"/>
      <family val="2"/>
      <color indexed="8"/>
      <sz val="12"/>
    </font>
    <font>
      <name val="Arial"/>
      <charset val="238"/>
      <family val="2"/>
      <color indexed="8"/>
      <sz val="10"/>
    </font>
    <font>
      <name val="Arial"/>
      <charset val="238"/>
      <family val="2"/>
      <b val="1"/>
      <color indexed="8"/>
      <sz val="12"/>
    </font>
    <font>
      <name val="Arial"/>
      <charset val="238"/>
      <family val="2"/>
      <color indexed="12"/>
      <sz val="12"/>
    </font>
    <font>
      <name val="Arial"/>
      <charset val="238"/>
      <family val="2"/>
      <color rgb="FF00B0F0"/>
      <sz val="10"/>
    </font>
    <font>
      <name val="Arial"/>
      <charset val="238"/>
      <family val="2"/>
      <b val="1"/>
      <color indexed="8"/>
      <sz val="10"/>
    </font>
    <font>
      <name val="Calibri"/>
      <b val="1"/>
      <color rgb="00FFFFFF"/>
      <sz val="13"/>
    </font>
    <font>
      <name val="Calibri"/>
      <b val="1"/>
      <color rgb="00E8EEF5"/>
      <sz val="10"/>
    </font>
    <font>
      <name val="Calibri"/>
      <b val="1"/>
      <color rgb="00FFFFFF"/>
      <sz val="11"/>
    </font>
    <font>
      <name val="Calibri"/>
      <b val="1"/>
      <color rgb="00000000"/>
      <sz val="10"/>
    </font>
    <font>
      <name val="Calibri"/>
      <b val="1"/>
      <color rgb="00003366"/>
      <sz val="10"/>
    </font>
    <font>
      <name val="Calibri"/>
      <i val="1"/>
      <color rgb="00333333"/>
      <sz val="9"/>
    </font>
    <font>
      <name val="Calibri"/>
      <b val="1"/>
      <color rgb="001E6B3A"/>
      <sz val="10"/>
    </font>
    <font>
      <name val="Calibri"/>
      <color rgb="00000000"/>
      <sz val="10"/>
    </font>
    <font>
      <name val="Calibri"/>
      <b val="1"/>
      <color rgb="00FFFFFF"/>
      <sz val="10"/>
    </font>
    <font>
      <name val="Calibri"/>
      <b val="1"/>
      <color rgb="001F4E78"/>
      <sz val="10"/>
    </font>
    <font>
      <name val="Calibri"/>
      <b val="1"/>
      <color rgb="001F4E78"/>
      <sz val="12"/>
    </font>
    <font>
      <name val="Calibri"/>
      <color rgb="00002060"/>
      <sz val="10"/>
    </font>
    <font>
      <name val="Calibri"/>
      <i val="1"/>
      <color rgb="001F4E78"/>
      <sz val="9"/>
    </font>
  </fonts>
  <fills count="36">
    <fill>
      <patternFill/>
    </fill>
    <fill>
      <patternFill patternType="gray125"/>
    </fill>
    <fill>
      <patternFill patternType="solid">
        <fgColor indexed="9"/>
      </patternFill>
    </fill>
    <fill>
      <patternFill patternType="solid">
        <fgColor indexed="42"/>
        <bgColor indexed="27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theme="6" tint="0.3999755851924192"/>
        <bgColor indexed="64"/>
      </patternFill>
    </fill>
    <fill>
      <patternFill patternType="solid">
        <fgColor theme="6" tint="0.599993896298104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"/>
        <bgColor indexed="29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"/>
        <bgColor indexed="51"/>
      </patternFill>
    </fill>
    <fill>
      <patternFill patternType="solid">
        <fgColor theme="0" tint="-0.0499893185216834"/>
        <bgColor indexed="31"/>
      </patternFill>
    </fill>
    <fill>
      <patternFill patternType="solid">
        <fgColor theme="7" tint="0.5999938962981048"/>
        <bgColor indexed="22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9" tint="0.5999938962981048"/>
        <bgColor indexed="64"/>
      </patternFill>
    </fill>
    <fill>
      <patternFill patternType="solid">
        <fgColor theme="9" tint="0.7999816888943144"/>
        <bgColor indexed="64"/>
      </patternFill>
    </fill>
    <fill>
      <patternFill patternType="solid">
        <fgColor theme="8" tint="0.7999816888943144"/>
        <bgColor indexed="22"/>
      </patternFill>
    </fill>
    <fill>
      <patternFill patternType="solid">
        <fgColor theme="8" tint="0.7999816888943144"/>
        <bgColor indexed="41"/>
      </patternFill>
    </fill>
    <fill>
      <patternFill patternType="solid">
        <fgColor theme="8" tint="0.5999938962981048"/>
        <bgColor indexed="41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5" tint="0.5999938962981048"/>
        <bgColor indexed="64"/>
      </patternFill>
    </fill>
    <fill>
      <patternFill patternType="solid">
        <fgColor rgb="001F4E78"/>
        <bgColor rgb="001F4E78"/>
      </patternFill>
    </fill>
    <fill>
      <patternFill patternType="solid">
        <fgColor rgb="002F5597"/>
        <bgColor rgb="002F5597"/>
      </patternFill>
    </fill>
    <fill>
      <patternFill patternType="solid">
        <fgColor rgb="00D9E1F2"/>
        <bgColor rgb="00D9E1F2"/>
      </patternFill>
    </fill>
    <fill>
      <patternFill patternType="solid">
        <fgColor rgb="00FFF2CC"/>
        <bgColor rgb="00FFF2CC"/>
      </patternFill>
    </fill>
    <fill>
      <patternFill patternType="solid">
        <fgColor rgb="00EDEDED"/>
        <bgColor rgb="00EDEDED"/>
      </patternFill>
    </fill>
    <fill>
      <patternFill patternType="solid">
        <fgColor rgb="00F2F4F8"/>
        <bgColor rgb="00F2F4F8"/>
      </patternFill>
    </fill>
    <fill>
      <patternFill patternType="solid">
        <fgColor rgb="00E2EFDA"/>
        <bgColor rgb="00E2EFDA"/>
      </patternFill>
    </fill>
    <fill>
      <patternFill patternType="solid">
        <fgColor rgb="00E8F4FD"/>
        <bgColor rgb="00E8F4FD"/>
      </patternFill>
    </fill>
    <fill>
      <patternFill patternType="solid">
        <fgColor rgb="001B365D"/>
        <bgColor rgb="001B365D"/>
      </patternFill>
    </fill>
  </fills>
  <borders count="80">
    <border>
      <left/>
      <right/>
      <top/>
      <bottom/>
      <diagonal/>
    </border>
    <border>
      <left style="thick">
        <color indexed="62"/>
      </left>
      <right style="thick">
        <color indexed="62"/>
      </right>
      <top style="thick">
        <color indexed="62"/>
      </top>
      <bottom style="thick">
        <color indexed="62"/>
      </bottom>
      <diagonal/>
    </border>
    <border>
      <left/>
      <right/>
      <top/>
      <bottom style="medium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  <border>
      <left/>
      <right/>
      <top style="thin">
        <color rgb="00BFBFBF"/>
      </top>
      <bottom/>
      <diagonal/>
    </border>
    <border>
      <left/>
      <right style="thin">
        <color rgb="00BFBFBF"/>
      </right>
      <top style="thin">
        <color rgb="00BFBFBF"/>
      </top>
      <bottom/>
      <diagonal/>
    </border>
    <border>
      <left/>
      <right style="thin">
        <color rgb="00BFBFBF"/>
      </right>
      <top style="thin">
        <color rgb="00BFBFBF"/>
      </top>
      <bottom style="thin">
        <color rgb="00BFBFBF"/>
      </bottom>
      <diagonal/>
    </border>
    <border>
      <left/>
      <right/>
      <top style="thin">
        <color rgb="00BFBFBF"/>
      </top>
      <bottom style="thin">
        <color rgb="00BFBFBF"/>
      </bottom>
      <diagonal/>
    </border>
    <border>
      <left style="thin">
        <color rgb="00BFBFBF"/>
      </left>
      <right style="thin">
        <color rgb="00BFBFBF"/>
      </right>
      <top style="thin">
        <color rgb="00000000"/>
      </top>
      <bottom style="double">
        <color rgb="00000000"/>
      </bottom>
    </border>
    <border>
      <left style="thin">
        <color rgb="00808080"/>
      </left>
      <right style="thin">
        <color rgb="00808080"/>
      </right>
      <top style="thin">
        <color rgb="00808080"/>
      </top>
      <bottom style="thin">
        <color rgb="00808080"/>
      </bottom>
    </border>
    <border>
      <left/>
      <right/>
      <top style="thin">
        <color rgb="00808080"/>
      </top>
      <bottom/>
      <diagonal/>
    </border>
    <border>
      <left/>
      <right style="thin">
        <color rgb="00808080"/>
      </right>
      <top style="thin">
        <color rgb="00808080"/>
      </top>
      <bottom/>
      <diagonal/>
    </border>
    <border>
      <left/>
      <right/>
      <top style="thin">
        <color rgb="00808080"/>
      </top>
      <bottom style="thin">
        <color rgb="00808080"/>
      </bottom>
      <diagonal/>
    </border>
    <border>
      <left/>
      <right style="thin">
        <color rgb="00808080"/>
      </right>
      <top style="thin">
        <color rgb="00808080"/>
      </top>
      <bottom style="thin">
        <color rgb="00808080"/>
      </bottom>
      <diagonal/>
    </border>
  </borders>
  <cellStyleXfs count="42">
    <xf numFmtId="0" fontId="22" fillId="0" borderId="0"/>
    <xf numFmtId="0" fontId="1" fillId="0" borderId="0"/>
    <xf numFmtId="38" fontId="2" fillId="0" borderId="0"/>
    <xf numFmtId="40" fontId="22" fillId="0" borderId="0"/>
    <xf numFmtId="3" fontId="22" fillId="0" borderId="0"/>
    <xf numFmtId="173" fontId="22" fillId="0" borderId="0"/>
    <xf numFmtId="174" fontId="22" fillId="0" borderId="0"/>
    <xf numFmtId="175" fontId="22" fillId="0" borderId="0"/>
    <xf numFmtId="0" fontId="22" fillId="0" borderId="0"/>
    <xf numFmtId="176" fontId="3" fillId="3" borderId="1" applyAlignment="1" applyProtection="1">
      <alignment horizontal="center" vertical="center"/>
      <protection locked="0" hidden="0"/>
    </xf>
    <xf numFmtId="171" fontId="22" fillId="0" borderId="0"/>
    <xf numFmtId="171" fontId="22" fillId="0" borderId="0"/>
    <xf numFmtId="0" fontId="22" fillId="0" borderId="0"/>
    <xf numFmtId="2" fontId="22" fillId="0" borderId="0"/>
    <xf numFmtId="0" fontId="4" fillId="0" borderId="0" applyAlignment="1">
      <alignment horizontal="left"/>
    </xf>
    <xf numFmtId="0" fontId="5" fillId="0" borderId="0"/>
    <xf numFmtId="0" fontId="6" fillId="0" borderId="0"/>
    <xf numFmtId="0" fontId="22" fillId="4" borderId="0" applyProtection="1">
      <protection locked="0" hidden="0"/>
    </xf>
    <xf numFmtId="0" fontId="7" fillId="0" borderId="2"/>
    <xf numFmtId="39" fontId="8" fillId="0" borderId="0"/>
    <xf numFmtId="39" fontId="8" fillId="0" borderId="0"/>
    <xf numFmtId="39" fontId="8" fillId="0" borderId="0"/>
    <xf numFmtId="39" fontId="8" fillId="0" borderId="0"/>
    <xf numFmtId="39" fontId="8" fillId="0" borderId="0"/>
    <xf numFmtId="39" fontId="8" fillId="0" borderId="0"/>
    <xf numFmtId="39" fontId="8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3" fillId="0" borderId="0"/>
    <xf numFmtId="39" fontId="27" fillId="2" borderId="0"/>
    <xf numFmtId="1" fontId="26" fillId="0" borderId="0"/>
    <xf numFmtId="0" fontId="23" fillId="0" borderId="0"/>
    <xf numFmtId="9" fontId="22" fillId="0" borderId="0"/>
    <xf numFmtId="9" fontId="22" fillId="0" borderId="0"/>
    <xf numFmtId="9" fontId="22" fillId="0" borderId="0"/>
    <xf numFmtId="0" fontId="2" fillId="0" borderId="0"/>
    <xf numFmtId="0" fontId="7" fillId="0" borderId="0"/>
    <xf numFmtId="0" fontId="22" fillId="0" borderId="3"/>
    <xf numFmtId="1" fontId="26" fillId="0" borderId="0"/>
  </cellStyleXfs>
  <cellXfs count="419">
    <xf numFmtId="0" fontId="0" fillId="0" borderId="0" pivotButton="0" quotePrefix="0" xfId="0"/>
    <xf numFmtId="164" fontId="19" fillId="0" borderId="0" applyProtection="1" pivotButton="0" quotePrefix="0" xfId="12">
      <protection locked="0" hidden="0"/>
    </xf>
    <xf numFmtId="0" fontId="2" fillId="0" borderId="0" pivotButton="0" quotePrefix="0" xfId="29"/>
    <xf numFmtId="9" fontId="2" fillId="0" borderId="0" pivotButton="0" quotePrefix="0" xfId="36"/>
    <xf numFmtId="0" fontId="2" fillId="0" borderId="4" pivotButton="0" quotePrefix="0" xfId="29"/>
    <xf numFmtId="0" fontId="2" fillId="0" borderId="4" applyAlignment="1" pivotButton="0" quotePrefix="0" xfId="29">
      <alignment horizontal="left"/>
    </xf>
    <xf numFmtId="0" fontId="2" fillId="5" borderId="0" pivotButton="0" quotePrefix="0" xfId="29"/>
    <xf numFmtId="0" fontId="24" fillId="8" borderId="5" pivotButton="0" quotePrefix="0" xfId="34"/>
    <xf numFmtId="0" fontId="25" fillId="9" borderId="5" pivotButton="0" quotePrefix="0" xfId="34"/>
    <xf numFmtId="0" fontId="23" fillId="0" borderId="0" pivotButton="0" quotePrefix="0" xfId="31"/>
    <xf numFmtId="1" fontId="28" fillId="6" borderId="6" pivotButton="0" quotePrefix="0" xfId="32"/>
    <xf numFmtId="1" fontId="28" fillId="6" borderId="7" pivotButton="0" quotePrefix="0" xfId="32"/>
    <xf numFmtId="165" fontId="28" fillId="6" borderId="4" pivotButton="0" quotePrefix="0" xfId="32"/>
    <xf numFmtId="166" fontId="23" fillId="0" borderId="0" pivotButton="0" quotePrefix="0" xfId="31"/>
    <xf numFmtId="1" fontId="28" fillId="6" borderId="8" pivotButton="0" quotePrefix="0" xfId="32"/>
    <xf numFmtId="1" fontId="28" fillId="6" borderId="4" pivotButton="0" quotePrefix="0" xfId="32"/>
    <xf numFmtId="2" fontId="28" fillId="0" borderId="4" pivotButton="0" quotePrefix="0" xfId="32"/>
    <xf numFmtId="2" fontId="39" fillId="6" borderId="4" pivotButton="0" quotePrefix="0" xfId="32"/>
    <xf numFmtId="2" fontId="28" fillId="6" borderId="4" pivotButton="0" quotePrefix="0" xfId="32"/>
    <xf numFmtId="1" fontId="29" fillId="6" borderId="8" pivotButton="0" quotePrefix="0" xfId="32"/>
    <xf numFmtId="10" fontId="7" fillId="10" borderId="9" pivotButton="0" quotePrefix="0" xfId="32"/>
    <xf numFmtId="2" fontId="28" fillId="6" borderId="0" pivotButton="0" quotePrefix="0" xfId="32"/>
    <xf numFmtId="1" fontId="28" fillId="6" borderId="10" pivotButton="0" quotePrefix="0" xfId="32"/>
    <xf numFmtId="1" fontId="28" fillId="0" borderId="11" pivotButton="0" quotePrefix="0" xfId="32"/>
    <xf numFmtId="2" fontId="29" fillId="0" borderId="5" pivotButton="0" quotePrefix="0" xfId="32"/>
    <xf numFmtId="1" fontId="28" fillId="6" borderId="0" pivotButton="0" quotePrefix="0" xfId="32"/>
    <xf numFmtId="0" fontId="25" fillId="0" borderId="0" pivotButton="0" quotePrefix="0" xfId="34"/>
    <xf numFmtId="1" fontId="28" fillId="6" borderId="12" pivotButton="0" quotePrefix="0" xfId="32"/>
    <xf numFmtId="2" fontId="28" fillId="6" borderId="13" pivotButton="0" quotePrefix="0" xfId="32"/>
    <xf numFmtId="0" fontId="30" fillId="0" borderId="0" pivotButton="0" quotePrefix="0" xfId="34"/>
    <xf numFmtId="166" fontId="28" fillId="6" borderId="4" pivotButton="0" quotePrefix="0" xfId="32"/>
    <xf numFmtId="1" fontId="28" fillId="0" borderId="10" pivotButton="0" quotePrefix="0" xfId="32"/>
    <xf numFmtId="1" fontId="28" fillId="0" borderId="0" pivotButton="0" quotePrefix="0" xfId="32"/>
    <xf numFmtId="0" fontId="24" fillId="8" borderId="14" pivotButton="0" quotePrefix="0" xfId="34"/>
    <xf numFmtId="0" fontId="23" fillId="0" borderId="5" pivotButton="0" quotePrefix="0" xfId="31"/>
    <xf numFmtId="2" fontId="23" fillId="0" borderId="5" pivotButton="0" quotePrefix="0" xfId="31"/>
    <xf numFmtId="0" fontId="40" fillId="11" borderId="5" pivotButton="0" quotePrefix="0" xfId="31"/>
    <xf numFmtId="2" fontId="40" fillId="11" borderId="5" pivotButton="0" quotePrefix="0" xfId="31"/>
    <xf numFmtId="0" fontId="31" fillId="0" borderId="5" pivotButton="0" quotePrefix="0" xfId="31"/>
    <xf numFmtId="0" fontId="7" fillId="9" borderId="5" applyAlignment="1" pivotButton="0" quotePrefix="0" xfId="33">
      <alignment horizontal="center" wrapText="1"/>
    </xf>
    <xf numFmtId="167" fontId="22" fillId="0" borderId="0" pivotButton="0" quotePrefix="0" xfId="36"/>
    <xf numFmtId="0" fontId="41" fillId="0" borderId="0" pivotButton="0" quotePrefix="0" xfId="29"/>
    <xf numFmtId="10" fontId="2" fillId="12" borderId="0" pivotButton="0" quotePrefix="0" xfId="29"/>
    <xf numFmtId="0" fontId="2" fillId="12" borderId="16" applyAlignment="1" pivotButton="0" quotePrefix="0" xfId="29">
      <alignment horizontal="center"/>
    </xf>
    <xf numFmtId="0" fontId="2" fillId="12" borderId="4" applyAlignment="1" pivotButton="0" quotePrefix="0" xfId="29">
      <alignment horizontal="center"/>
    </xf>
    <xf numFmtId="0" fontId="42" fillId="0" borderId="0" applyAlignment="1" pivotButton="0" quotePrefix="0" xfId="0">
      <alignment horizontal="center"/>
    </xf>
    <xf numFmtId="0" fontId="0" fillId="13" borderId="0" pivotButton="0" quotePrefix="0" xfId="0"/>
    <xf numFmtId="0" fontId="43" fillId="13" borderId="0" pivotButton="0" quotePrefix="0" xfId="0"/>
    <xf numFmtId="0" fontId="44" fillId="13" borderId="0" pivotButton="0" quotePrefix="0" xfId="0"/>
    <xf numFmtId="0" fontId="0" fillId="14" borderId="0" pivotButton="0" quotePrefix="0" xfId="0"/>
    <xf numFmtId="0" fontId="44" fillId="14" borderId="0" pivotButton="0" quotePrefix="0" xfId="0"/>
    <xf numFmtId="0" fontId="45" fillId="15" borderId="0" pivotButton="0" quotePrefix="0" xfId="0"/>
    <xf numFmtId="166" fontId="45" fillId="15" borderId="0" pivotButton="0" quotePrefix="0" xfId="0"/>
    <xf numFmtId="0" fontId="46" fillId="0" borderId="17" pivotButton="0" quotePrefix="0" xfId="29"/>
    <xf numFmtId="0" fontId="1" fillId="18" borderId="5" applyAlignment="1" pivotButton="0" quotePrefix="0" xfId="29">
      <alignment horizontal="center" vertical="center" wrapText="1"/>
    </xf>
    <xf numFmtId="0" fontId="31" fillId="19" borderId="0" pivotButton="0" quotePrefix="0" xfId="31"/>
    <xf numFmtId="0" fontId="31" fillId="20" borderId="0" pivotButton="0" quotePrefix="0" xfId="31"/>
    <xf numFmtId="0" fontId="13" fillId="0" borderId="0" pivotButton="0" quotePrefix="0" xfId="29"/>
    <xf numFmtId="0" fontId="32" fillId="0" borderId="14" applyAlignment="1" pivotButton="0" quotePrefix="0" xfId="29">
      <alignment horizontal="center" vertical="center" wrapText="1"/>
    </xf>
    <xf numFmtId="166" fontId="21" fillId="0" borderId="18" applyAlignment="1" applyProtection="1" pivotButton="0" quotePrefix="0" xfId="10">
      <alignment wrapText="1"/>
      <protection locked="0" hidden="0"/>
    </xf>
    <xf numFmtId="166" fontId="21" fillId="0" borderId="18" applyProtection="1" pivotButton="0" quotePrefix="0" xfId="10">
      <protection locked="0" hidden="0"/>
    </xf>
    <xf numFmtId="166" fontId="21" fillId="0" borderId="18" applyProtection="1" pivotButton="0" quotePrefix="0" xfId="10">
      <protection locked="0" hidden="0"/>
    </xf>
    <xf numFmtId="166" fontId="17" fillId="0" borderId="19" applyAlignment="1" applyProtection="1" pivotButton="0" quotePrefix="0" xfId="0">
      <alignment horizontal="right" wrapText="1"/>
      <protection locked="0" hidden="0"/>
    </xf>
    <xf numFmtId="166" fontId="16" fillId="0" borderId="19" applyAlignment="1" pivotButton="0" quotePrefix="0" xfId="0">
      <alignment horizontal="right" wrapText="1"/>
    </xf>
    <xf numFmtId="166" fontId="17" fillId="0" borderId="19" applyAlignment="1" pivotButton="0" quotePrefix="0" xfId="0">
      <alignment horizontal="right" wrapText="1"/>
    </xf>
    <xf numFmtId="9" fontId="2" fillId="13" borderId="5" applyAlignment="1" pivotButton="0" quotePrefix="0" xfId="36">
      <alignment horizontal="right"/>
    </xf>
    <xf numFmtId="0" fontId="2" fillId="12" borderId="20" applyAlignment="1" pivotButton="0" quotePrefix="0" xfId="29">
      <alignment horizontal="center"/>
    </xf>
    <xf numFmtId="0" fontId="2" fillId="12" borderId="7" applyAlignment="1" pivotButton="0" quotePrefix="0" xfId="29">
      <alignment horizontal="center"/>
    </xf>
    <xf numFmtId="167" fontId="13" fillId="17" borderId="0" pivotButton="0" quotePrefix="0" xfId="29"/>
    <xf numFmtId="0" fontId="2" fillId="0" borderId="0" pivotButton="0" quotePrefix="0" xfId="29"/>
    <xf numFmtId="0" fontId="1" fillId="13" borderId="4" pivotButton="0" quotePrefix="0" xfId="29"/>
    <xf numFmtId="166" fontId="35" fillId="13" borderId="18" pivotButton="0" quotePrefix="0" xfId="10"/>
    <xf numFmtId="166" fontId="35" fillId="13" borderId="18" applyAlignment="1" pivotButton="0" quotePrefix="0" xfId="10">
      <alignment horizontal="right"/>
    </xf>
    <xf numFmtId="166" fontId="21" fillId="13" borderId="18" pivotButton="0" quotePrefix="0" xfId="10"/>
    <xf numFmtId="0" fontId="1" fillId="13" borderId="5" pivotButton="0" quotePrefix="0" xfId="29"/>
    <xf numFmtId="166" fontId="21" fillId="13" borderId="19" pivotButton="0" quotePrefix="0" xfId="10"/>
    <xf numFmtId="0" fontId="1" fillId="18" borderId="5" applyAlignment="1" pivotButton="0" quotePrefix="0" xfId="29">
      <alignment horizontal="left" vertical="center"/>
    </xf>
    <xf numFmtId="0" fontId="13" fillId="17" borderId="0" applyAlignment="1" pivotButton="0" quotePrefix="0" xfId="29">
      <alignment horizontal="left"/>
    </xf>
    <xf numFmtId="0" fontId="1" fillId="12" borderId="0" applyAlignment="1" pivotButton="0" quotePrefix="0" xfId="29">
      <alignment horizontal="left"/>
    </xf>
    <xf numFmtId="0" fontId="2" fillId="0" borderId="0" applyAlignment="1" pivotButton="0" quotePrefix="0" xfId="29">
      <alignment horizontal="left"/>
    </xf>
    <xf numFmtId="0" fontId="2" fillId="13" borderId="5" applyAlignment="1" pivotButton="0" quotePrefix="0" xfId="29">
      <alignment horizontal="left" wrapText="1"/>
    </xf>
    <xf numFmtId="0" fontId="47" fillId="21" borderId="5" pivotButton="0" quotePrefix="0" xfId="29"/>
    <xf numFmtId="168" fontId="48" fillId="21" borderId="5" applyAlignment="1" pivotButton="0" quotePrefix="0" xfId="10">
      <alignment horizontal="center"/>
    </xf>
    <xf numFmtId="165" fontId="28" fillId="0" borderId="0" pivotButton="0" quotePrefix="0" xfId="32"/>
    <xf numFmtId="2" fontId="23" fillId="0" borderId="0" pivotButton="0" quotePrefix="0" xfId="31"/>
    <xf numFmtId="0" fontId="23" fillId="0" borderId="0" pivotButton="0" quotePrefix="0" xfId="31"/>
    <xf numFmtId="165" fontId="28" fillId="0" borderId="4" pivotButton="0" quotePrefix="0" xfId="32"/>
    <xf numFmtId="2" fontId="39" fillId="0" borderId="4" pivotButton="0" quotePrefix="0" xfId="32"/>
    <xf numFmtId="2" fontId="28" fillId="0" borderId="0" pivotButton="0" quotePrefix="0" xfId="32"/>
    <xf numFmtId="166" fontId="28" fillId="0" borderId="4" pivotButton="0" quotePrefix="0" xfId="32"/>
    <xf numFmtId="166" fontId="23" fillId="0" borderId="0" pivotButton="0" quotePrefix="0" xfId="31"/>
    <xf numFmtId="166" fontId="28" fillId="0" borderId="0" pivotButton="0" quotePrefix="0" xfId="32"/>
    <xf numFmtId="166" fontId="29" fillId="0" borderId="5" pivotButton="0" quotePrefix="0" xfId="32"/>
    <xf numFmtId="166" fontId="28" fillId="6" borderId="13" pivotButton="0" quotePrefix="0" xfId="32"/>
    <xf numFmtId="166" fontId="28" fillId="0" borderId="13" pivotButton="0" quotePrefix="0" xfId="32"/>
    <xf numFmtId="166" fontId="28" fillId="6" borderId="0" pivotButton="0" quotePrefix="0" xfId="32"/>
    <xf numFmtId="166" fontId="25" fillId="0" borderId="0" pivotButton="0" quotePrefix="0" xfId="34"/>
    <xf numFmtId="166" fontId="29" fillId="0" borderId="0" pivotButton="0" quotePrefix="0" xfId="32"/>
    <xf numFmtId="166" fontId="23" fillId="0" borderId="5" pivotButton="0" quotePrefix="0" xfId="31"/>
    <xf numFmtId="166" fontId="40" fillId="11" borderId="5" pivotButton="0" quotePrefix="0" xfId="31"/>
    <xf numFmtId="166" fontId="49" fillId="19" borderId="0" pivotButton="0" quotePrefix="0" xfId="31"/>
    <xf numFmtId="166" fontId="31" fillId="20" borderId="0" pivotButton="0" quotePrefix="0" xfId="31"/>
    <xf numFmtId="166" fontId="31" fillId="0" borderId="5" pivotButton="0" quotePrefix="0" xfId="31"/>
    <xf numFmtId="166" fontId="17" fillId="0" borderId="16" applyAlignment="1" applyProtection="1" pivotButton="0" quotePrefix="0" xfId="0">
      <alignment horizontal="right" wrapText="1"/>
      <protection locked="0" hidden="0"/>
    </xf>
    <xf numFmtId="166" fontId="16" fillId="0" borderId="16" applyAlignment="1" pivotButton="0" quotePrefix="0" xfId="0">
      <alignment horizontal="right" wrapText="1"/>
    </xf>
    <xf numFmtId="166" fontId="17" fillId="0" borderId="16" applyAlignment="1" pivotButton="0" quotePrefix="0" xfId="0">
      <alignment horizontal="right" wrapText="1"/>
    </xf>
    <xf numFmtId="166" fontId="17" fillId="0" borderId="5" applyAlignment="1" applyProtection="1" pivotButton="0" quotePrefix="0" xfId="0">
      <alignment horizontal="right" wrapText="1"/>
      <protection locked="0" hidden="0"/>
    </xf>
    <xf numFmtId="166" fontId="16" fillId="0" borderId="5" applyAlignment="1" pivotButton="0" quotePrefix="0" xfId="0">
      <alignment horizontal="right" wrapText="1"/>
    </xf>
    <xf numFmtId="166" fontId="17" fillId="0" borderId="5" applyAlignment="1" pivotButton="0" quotePrefix="0" xfId="0">
      <alignment horizontal="right" wrapText="1"/>
    </xf>
    <xf numFmtId="166" fontId="17" fillId="0" borderId="22" applyAlignment="1" applyProtection="1" pivotButton="0" quotePrefix="0" xfId="0">
      <alignment horizontal="right" wrapText="1"/>
      <protection locked="0" hidden="0"/>
    </xf>
    <xf numFmtId="166" fontId="17" fillId="0" borderId="23" applyAlignment="1" applyProtection="1" pivotButton="0" quotePrefix="0" xfId="0">
      <alignment horizontal="right" wrapText="1"/>
      <protection locked="0" hidden="0"/>
    </xf>
    <xf numFmtId="166" fontId="17" fillId="0" borderId="14" applyAlignment="1" applyProtection="1" pivotButton="0" quotePrefix="0" xfId="0">
      <alignment horizontal="right" wrapText="1"/>
      <protection locked="0" hidden="0"/>
    </xf>
    <xf numFmtId="166" fontId="17" fillId="0" borderId="15" applyAlignment="1" applyProtection="1" pivotButton="0" quotePrefix="0" xfId="0">
      <alignment horizontal="right" wrapText="1"/>
      <protection locked="0" hidden="0"/>
    </xf>
    <xf numFmtId="166" fontId="17" fillId="0" borderId="20" applyAlignment="1" applyProtection="1" pivotButton="0" quotePrefix="0" xfId="0">
      <alignment horizontal="right" wrapText="1"/>
      <protection locked="0" hidden="0"/>
    </xf>
    <xf numFmtId="166" fontId="17" fillId="0" borderId="24" applyAlignment="1" applyProtection="1" pivotButton="0" quotePrefix="0" xfId="0">
      <alignment horizontal="right" wrapText="1"/>
      <protection locked="0" hidden="0"/>
    </xf>
    <xf numFmtId="0" fontId="13" fillId="7" borderId="25" applyAlignment="1" applyProtection="1" pivotButton="0" quotePrefix="0" xfId="0">
      <alignment horizontal="center"/>
      <protection locked="0" hidden="0"/>
    </xf>
    <xf numFmtId="0" fontId="13" fillId="7" borderId="0" applyAlignment="1" applyProtection="1" pivotButton="0" quotePrefix="0" xfId="0">
      <alignment horizontal="center"/>
      <protection locked="0" hidden="0"/>
    </xf>
    <xf numFmtId="0" fontId="13" fillId="7" borderId="14" applyAlignment="1" applyProtection="1" pivotButton="0" quotePrefix="0" xfId="0">
      <alignment horizontal="center"/>
      <protection locked="0" hidden="0"/>
    </xf>
    <xf numFmtId="2" fontId="17" fillId="0" borderId="15" applyAlignment="1" applyProtection="1" pivotButton="0" quotePrefix="0" xfId="0">
      <alignment horizontal="right" wrapText="1"/>
      <protection locked="0" hidden="0"/>
    </xf>
    <xf numFmtId="2" fontId="17" fillId="0" borderId="20" applyAlignment="1" applyProtection="1" pivotButton="0" quotePrefix="0" xfId="0">
      <alignment horizontal="right" wrapText="1"/>
      <protection locked="0" hidden="0"/>
    </xf>
    <xf numFmtId="2" fontId="17" fillId="0" borderId="24" applyAlignment="1" applyProtection="1" pivotButton="0" quotePrefix="0" xfId="0">
      <alignment horizontal="right" wrapText="1"/>
      <protection locked="0" hidden="0"/>
    </xf>
    <xf numFmtId="166" fontId="16" fillId="0" borderId="26" applyAlignment="1" applyProtection="1" pivotButton="0" quotePrefix="0" xfId="0">
      <alignment horizontal="right" wrapText="1"/>
      <protection locked="0" hidden="0"/>
    </xf>
    <xf numFmtId="166" fontId="16" fillId="0" borderId="21" applyAlignment="1" applyProtection="1" pivotButton="0" quotePrefix="0" xfId="0">
      <alignment horizontal="right" wrapText="1"/>
      <protection locked="0" hidden="0"/>
    </xf>
    <xf numFmtId="166" fontId="17" fillId="0" borderId="27" applyAlignment="1" applyProtection="1" pivotButton="0" quotePrefix="0" xfId="0">
      <alignment horizontal="right" wrapText="1"/>
      <protection locked="0" hidden="0"/>
    </xf>
    <xf numFmtId="166" fontId="17" fillId="0" borderId="25" applyAlignment="1" applyProtection="1" pivotButton="0" quotePrefix="0" xfId="0">
      <alignment horizontal="right" wrapText="1"/>
      <protection locked="0" hidden="0"/>
    </xf>
    <xf numFmtId="166" fontId="17" fillId="0" borderId="21" applyAlignment="1" applyProtection="1" pivotButton="0" quotePrefix="0" xfId="0">
      <alignment horizontal="right" wrapText="1"/>
      <protection locked="0" hidden="0"/>
    </xf>
    <xf numFmtId="166" fontId="17" fillId="0" borderId="28" applyAlignment="1" applyProtection="1" pivotButton="0" quotePrefix="0" xfId="0">
      <alignment horizontal="right" wrapText="1"/>
      <protection locked="0" hidden="0"/>
    </xf>
    <xf numFmtId="0" fontId="13" fillId="7" borderId="29" applyAlignment="1" applyProtection="1" pivotButton="0" quotePrefix="0" xfId="0">
      <alignment horizontal="center"/>
      <protection locked="0" hidden="0"/>
    </xf>
    <xf numFmtId="2" fontId="17" fillId="0" borderId="30" applyAlignment="1" applyProtection="1" pivotButton="0" quotePrefix="0" xfId="0">
      <alignment horizontal="right" wrapText="1"/>
      <protection locked="0" hidden="0"/>
    </xf>
    <xf numFmtId="166" fontId="17" fillId="0" borderId="29" applyAlignment="1" applyProtection="1" pivotButton="0" quotePrefix="0" xfId="0">
      <alignment horizontal="right" wrapText="1"/>
      <protection locked="0" hidden="0"/>
    </xf>
    <xf numFmtId="166" fontId="17" fillId="0" borderId="30" applyAlignment="1" applyProtection="1" pivotButton="0" quotePrefix="0" xfId="0">
      <alignment horizontal="right" wrapText="1"/>
      <protection locked="0" hidden="0"/>
    </xf>
    <xf numFmtId="166" fontId="17" fillId="0" borderId="31" applyAlignment="1" applyProtection="1" pivotButton="0" quotePrefix="0" xfId="0">
      <alignment horizontal="right" wrapText="1"/>
      <protection locked="0" hidden="0"/>
    </xf>
    <xf numFmtId="166" fontId="16" fillId="0" borderId="31" applyAlignment="1" pivotButton="0" quotePrefix="0" xfId="0">
      <alignment horizontal="right" wrapText="1"/>
    </xf>
    <xf numFmtId="166" fontId="17" fillId="0" borderId="31" applyAlignment="1" pivotButton="0" quotePrefix="0" xfId="0">
      <alignment horizontal="right" wrapText="1"/>
    </xf>
    <xf numFmtId="166" fontId="16" fillId="0" borderId="28" applyAlignment="1" applyProtection="1" pivotButton="0" quotePrefix="0" xfId="0">
      <alignment horizontal="right" wrapText="1"/>
      <protection locked="0" hidden="0"/>
    </xf>
    <xf numFmtId="0" fontId="9" fillId="0" borderId="0" applyProtection="1" pivotButton="0" quotePrefix="0" xfId="0">
      <protection locked="0" hidden="0"/>
    </xf>
    <xf numFmtId="0" fontId="0" fillId="0" borderId="0" applyProtection="1" pivotButton="0" quotePrefix="0" xfId="0">
      <protection locked="0" hidden="0"/>
    </xf>
    <xf numFmtId="0" fontId="10" fillId="0" borderId="0" applyProtection="1" pivotButton="0" quotePrefix="0" xfId="0">
      <protection locked="0" hidden="0"/>
    </xf>
    <xf numFmtId="0" fontId="11" fillId="0" borderId="0" applyProtection="1" pivotButton="0" quotePrefix="0" xfId="0">
      <protection locked="0" hidden="0"/>
    </xf>
    <xf numFmtId="0" fontId="12" fillId="0" borderId="0" applyProtection="1" pivotButton="0" quotePrefix="0" xfId="0">
      <protection locked="0" hidden="0"/>
    </xf>
    <xf numFmtId="0" fontId="17" fillId="0" borderId="6" applyAlignment="1" applyProtection="1" pivotButton="0" quotePrefix="0" xfId="0">
      <alignment horizontal="left" vertical="top" wrapText="1" indent="2"/>
      <protection locked="0" hidden="0"/>
    </xf>
    <xf numFmtId="0" fontId="17" fillId="0" borderId="32" applyAlignment="1" applyProtection="1" pivotButton="0" quotePrefix="0" xfId="0">
      <alignment horizontal="left" vertical="top" wrapText="1" indent="2"/>
      <protection locked="0" hidden="0"/>
    </xf>
    <xf numFmtId="0" fontId="17" fillId="0" borderId="8" applyAlignment="1" applyProtection="1" pivotButton="0" quotePrefix="0" xfId="0">
      <alignment horizontal="left" vertical="top" wrapText="1" indent="2"/>
      <protection locked="0" hidden="0"/>
    </xf>
    <xf numFmtId="0" fontId="16" fillId="0" borderId="8" applyAlignment="1" applyProtection="1" pivotButton="0" quotePrefix="0" xfId="0">
      <alignment horizontal="left" vertical="top" wrapText="1" indent="2"/>
      <protection locked="0" hidden="0"/>
    </xf>
    <xf numFmtId="0" fontId="17" fillId="0" borderId="8" applyAlignment="1" applyProtection="1" pivotButton="0" quotePrefix="0" xfId="0">
      <alignment wrapText="1"/>
      <protection locked="0" hidden="0"/>
    </xf>
    <xf numFmtId="0" fontId="17" fillId="0" borderId="8" applyAlignment="1" applyProtection="1" pivotButton="0" quotePrefix="0" xfId="0">
      <alignment vertical="top" wrapText="1"/>
      <protection locked="0" hidden="0"/>
    </xf>
    <xf numFmtId="0" fontId="18" fillId="0" borderId="8" applyAlignment="1" applyProtection="1" pivotButton="0" quotePrefix="0" xfId="0">
      <alignment horizontal="left" vertical="top" wrapText="1"/>
      <protection locked="0" hidden="0"/>
    </xf>
    <xf numFmtId="0" fontId="17" fillId="0" borderId="33" applyAlignment="1" applyProtection="1" pivotButton="0" quotePrefix="0" xfId="0">
      <alignment horizontal="left" vertical="top" wrapText="1" indent="2"/>
      <protection locked="0" hidden="0"/>
    </xf>
    <xf numFmtId="166" fontId="21" fillId="0" borderId="0" applyProtection="1" pivotButton="0" quotePrefix="0" xfId="0">
      <protection locked="0" hidden="0"/>
    </xf>
    <xf numFmtId="0" fontId="22" fillId="0" borderId="0" applyProtection="1" pivotButton="0" quotePrefix="0" xfId="12">
      <protection locked="0" hidden="0"/>
    </xf>
    <xf numFmtId="0" fontId="19" fillId="0" borderId="0" applyAlignment="1" applyProtection="1" pivotButton="0" quotePrefix="0" xfId="12">
      <alignment wrapText="1"/>
      <protection locked="0" hidden="0"/>
    </xf>
    <xf numFmtId="1" fontId="9" fillId="0" borderId="0" applyProtection="1" pivotButton="0" quotePrefix="0" xfId="0">
      <protection locked="0" hidden="0"/>
    </xf>
    <xf numFmtId="1" fontId="0" fillId="0" borderId="0" applyProtection="1" pivotButton="0" quotePrefix="0" xfId="0">
      <protection locked="0" hidden="0"/>
    </xf>
    <xf numFmtId="0" fontId="20" fillId="0" borderId="0" applyProtection="1" pivotButton="0" quotePrefix="0" xfId="0">
      <protection locked="0" hidden="0"/>
    </xf>
    <xf numFmtId="166" fontId="17" fillId="0" borderId="4" applyAlignment="1" pivotButton="0" quotePrefix="0" xfId="0">
      <alignment horizontal="right" wrapText="1"/>
    </xf>
    <xf numFmtId="0" fontId="16" fillId="22" borderId="34" applyAlignment="1" applyProtection="1" pivotButton="0" quotePrefix="0" xfId="0">
      <alignment vertical="top" wrapText="1"/>
      <protection locked="0" hidden="0"/>
    </xf>
    <xf numFmtId="166" fontId="16" fillId="22" borderId="35" applyAlignment="1" pivotButton="0" quotePrefix="0" xfId="0">
      <alignment horizontal="right" wrapText="1"/>
    </xf>
    <xf numFmtId="166" fontId="16" fillId="22" borderId="36" applyAlignment="1" pivotButton="0" quotePrefix="0" xfId="0">
      <alignment horizontal="right" wrapText="1"/>
    </xf>
    <xf numFmtId="166" fontId="16" fillId="22" borderId="37" applyAlignment="1" pivotButton="0" quotePrefix="0" xfId="0">
      <alignment horizontal="right" wrapText="1"/>
    </xf>
    <xf numFmtId="166" fontId="16" fillId="22" borderId="38" applyAlignment="1" pivotButton="0" quotePrefix="0" xfId="0">
      <alignment horizontal="right" wrapText="1"/>
    </xf>
    <xf numFmtId="0" fontId="16" fillId="23" borderId="34" applyAlignment="1" applyProtection="1" pivotButton="0" quotePrefix="0" xfId="0">
      <alignment vertical="top" wrapText="1"/>
      <protection locked="0" hidden="0"/>
    </xf>
    <xf numFmtId="166" fontId="16" fillId="23" borderId="39" applyAlignment="1" pivotButton="0" quotePrefix="0" xfId="0">
      <alignment horizontal="right" wrapText="1"/>
    </xf>
    <xf numFmtId="166" fontId="16" fillId="23" borderId="35" applyAlignment="1" pivotButton="0" quotePrefix="0" xfId="0">
      <alignment horizontal="right" wrapText="1"/>
    </xf>
    <xf numFmtId="166" fontId="16" fillId="23" borderId="40" applyAlignment="1" pivotButton="0" quotePrefix="0" xfId="0">
      <alignment horizontal="right" wrapText="1"/>
    </xf>
    <xf numFmtId="166" fontId="16" fillId="23" borderId="41" applyAlignment="1" pivotButton="0" quotePrefix="0" xfId="0">
      <alignment horizontal="right" wrapText="1"/>
    </xf>
    <xf numFmtId="0" fontId="32" fillId="23" borderId="34" applyAlignment="1" applyProtection="1" pivotButton="0" quotePrefix="0" xfId="0">
      <alignment horizontal="left" vertical="top" wrapText="1" indent="1"/>
      <protection locked="0" hidden="0"/>
    </xf>
    <xf numFmtId="166" fontId="32" fillId="23" borderId="35" applyAlignment="1" pivotButton="0" quotePrefix="0" xfId="0">
      <alignment wrapText="1"/>
    </xf>
    <xf numFmtId="166" fontId="32" fillId="23" borderId="36" applyAlignment="1" pivotButton="0" quotePrefix="0" xfId="0">
      <alignment wrapText="1"/>
    </xf>
    <xf numFmtId="166" fontId="32" fillId="23" borderId="37" applyAlignment="1" pivotButton="0" quotePrefix="0" xfId="0">
      <alignment wrapText="1"/>
    </xf>
    <xf numFmtId="166" fontId="32" fillId="23" borderId="38" applyAlignment="1" pivotButton="0" quotePrefix="0" xfId="0">
      <alignment wrapText="1"/>
    </xf>
    <xf numFmtId="166" fontId="16" fillId="0" borderId="22" applyAlignment="1" applyProtection="1" pivotButton="0" quotePrefix="0" xfId="0">
      <alignment horizontal="right" wrapText="1"/>
      <protection locked="0" hidden="0"/>
    </xf>
    <xf numFmtId="166" fontId="17" fillId="0" borderId="42" applyAlignment="1" applyProtection="1" pivotButton="0" quotePrefix="0" xfId="0">
      <alignment horizontal="right" wrapText="1"/>
      <protection locked="0" hidden="0"/>
    </xf>
    <xf numFmtId="166" fontId="16" fillId="0" borderId="42" applyAlignment="1" pivotButton="0" quotePrefix="0" xfId="0">
      <alignment horizontal="right" wrapText="1"/>
    </xf>
    <xf numFmtId="166" fontId="17" fillId="0" borderId="42" applyAlignment="1" pivotButton="0" quotePrefix="0" xfId="0">
      <alignment horizontal="right" wrapText="1"/>
    </xf>
    <xf numFmtId="166" fontId="21" fillId="0" borderId="0" applyProtection="1" pivotButton="0" quotePrefix="0" xfId="0">
      <protection locked="0" hidden="0"/>
    </xf>
    <xf numFmtId="0" fontId="13" fillId="7" borderId="43" applyAlignment="1" applyProtection="1" pivotButton="0" quotePrefix="0" xfId="0">
      <alignment horizontal="center"/>
      <protection locked="0" hidden="0"/>
    </xf>
    <xf numFmtId="166" fontId="17" fillId="0" borderId="44" applyAlignment="1" applyProtection="1" pivotButton="0" quotePrefix="0" xfId="0">
      <alignment horizontal="right" wrapText="1"/>
      <protection locked="0" hidden="0"/>
    </xf>
    <xf numFmtId="166" fontId="32" fillId="23" borderId="45" applyAlignment="1" pivotButton="0" quotePrefix="0" xfId="0">
      <alignment wrapText="1"/>
    </xf>
    <xf numFmtId="166" fontId="17" fillId="0" borderId="43" applyAlignment="1" applyProtection="1" pivotButton="0" quotePrefix="0" xfId="0">
      <alignment horizontal="right" wrapText="1"/>
      <protection locked="0" hidden="0"/>
    </xf>
    <xf numFmtId="166" fontId="16" fillId="22" borderId="45" applyAlignment="1" pivotButton="0" quotePrefix="0" xfId="0">
      <alignment horizontal="right" wrapText="1"/>
    </xf>
    <xf numFmtId="166" fontId="16" fillId="0" borderId="43" applyAlignment="1" applyProtection="1" pivotButton="0" quotePrefix="0" xfId="0">
      <alignment horizontal="right" wrapText="1"/>
      <protection locked="0" hidden="0"/>
    </xf>
    <xf numFmtId="166" fontId="16" fillId="0" borderId="14" applyAlignment="1" applyProtection="1" pivotButton="0" quotePrefix="0" xfId="0">
      <alignment horizontal="right" wrapText="1"/>
      <protection locked="0" hidden="0"/>
    </xf>
    <xf numFmtId="166" fontId="16" fillId="23" borderId="45" applyAlignment="1" pivotButton="0" quotePrefix="0" xfId="0">
      <alignment horizontal="right" wrapText="1"/>
    </xf>
    <xf numFmtId="166" fontId="16" fillId="23" borderId="37" applyAlignment="1" pivotButton="0" quotePrefix="0" xfId="0">
      <alignment horizontal="right" wrapText="1"/>
    </xf>
    <xf numFmtId="166" fontId="16" fillId="23" borderId="38" applyAlignment="1" pivotButton="0" quotePrefix="0" xfId="0">
      <alignment horizontal="right" wrapText="1"/>
    </xf>
    <xf numFmtId="166" fontId="17" fillId="0" borderId="46" applyAlignment="1" applyProtection="1" pivotButton="0" quotePrefix="0" xfId="0">
      <alignment horizontal="right" wrapText="1"/>
      <protection locked="0" hidden="0"/>
    </xf>
    <xf numFmtId="166" fontId="17" fillId="0" borderId="47" applyAlignment="1" applyProtection="1" pivotButton="0" quotePrefix="0" xfId="0">
      <alignment horizontal="right" wrapText="1"/>
      <protection locked="0" hidden="0"/>
    </xf>
    <xf numFmtId="166" fontId="17" fillId="0" borderId="48" applyAlignment="1" applyProtection="1" pivotButton="0" quotePrefix="0" xfId="0">
      <alignment horizontal="right" wrapText="1"/>
      <protection locked="0" hidden="0"/>
    </xf>
    <xf numFmtId="0" fontId="12" fillId="22" borderId="5" applyAlignment="1" applyProtection="1" pivotButton="0" quotePrefix="0" xfId="12">
      <alignment wrapText="1"/>
      <protection locked="0" hidden="0"/>
    </xf>
    <xf numFmtId="166" fontId="12" fillId="22" borderId="5" applyProtection="1" pivotButton="0" quotePrefix="0" xfId="12">
      <protection locked="0" hidden="0"/>
    </xf>
    <xf numFmtId="166" fontId="17" fillId="19" borderId="31" applyAlignment="1" pivotButton="0" quotePrefix="0" xfId="0">
      <alignment horizontal="center" wrapText="1"/>
    </xf>
    <xf numFmtId="166" fontId="16" fillId="19" borderId="29" applyAlignment="1" pivotButton="0" quotePrefix="0" xfId="0">
      <alignment horizontal="center" wrapText="1"/>
    </xf>
    <xf numFmtId="0" fontId="13" fillId="7" borderId="44" applyAlignment="1" applyProtection="1" pivotButton="0" quotePrefix="0" xfId="0">
      <alignment horizontal="center" wrapText="1"/>
      <protection locked="0" hidden="0"/>
    </xf>
    <xf numFmtId="0" fontId="13" fillId="7" borderId="30" applyAlignment="1" applyProtection="1" pivotButton="0" quotePrefix="0" xfId="0">
      <alignment horizontal="center" wrapText="1"/>
      <protection locked="0" hidden="0"/>
    </xf>
    <xf numFmtId="0" fontId="13" fillId="7" borderId="49" applyAlignment="1" applyProtection="1" pivotButton="0" quotePrefix="0" xfId="0">
      <alignment horizontal="center" wrapText="1"/>
      <protection locked="0" hidden="0"/>
    </xf>
    <xf numFmtId="0" fontId="13" fillId="7" borderId="24" applyAlignment="1" applyProtection="1" pivotButton="0" quotePrefix="0" xfId="0">
      <alignment horizontal="center" wrapText="1"/>
      <protection locked="0" hidden="0"/>
    </xf>
    <xf numFmtId="3" fontId="17" fillId="0" borderId="14" applyAlignment="1" applyProtection="1" pivotButton="0" quotePrefix="0" xfId="0">
      <alignment horizontal="right" wrapText="1"/>
      <protection locked="0" hidden="0"/>
    </xf>
    <xf numFmtId="0" fontId="38" fillId="0" borderId="0" applyProtection="1" pivotButton="0" quotePrefix="0" xfId="0">
      <protection locked="0" hidden="0"/>
    </xf>
    <xf numFmtId="0" fontId="47" fillId="16" borderId="0" pivotButton="0" quotePrefix="0" xfId="29"/>
    <xf numFmtId="0" fontId="51" fillId="17" borderId="21" applyAlignment="1" pivotButton="0" quotePrefix="0" xfId="29">
      <alignment horizontal="left"/>
    </xf>
    <xf numFmtId="167" fontId="51" fillId="17" borderId="21" pivotButton="0" quotePrefix="0" xfId="29"/>
    <xf numFmtId="0" fontId="51" fillId="17" borderId="5" applyAlignment="1" pivotButton="0" quotePrefix="0" xfId="29">
      <alignment horizontal="left"/>
    </xf>
    <xf numFmtId="167" fontId="51" fillId="17" borderId="5" pivotButton="0" quotePrefix="0" xfId="29"/>
    <xf numFmtId="0" fontId="1" fillId="13" borderId="7" pivotButton="0" quotePrefix="0" xfId="29"/>
    <xf numFmtId="166" fontId="35" fillId="13" borderId="53" pivotButton="0" quotePrefix="0" xfId="10"/>
    <xf numFmtId="0" fontId="2" fillId="0" borderId="5" pivotButton="0" quotePrefix="0" xfId="29"/>
    <xf numFmtId="0" fontId="1" fillId="13" borderId="14" applyAlignment="1" pivotButton="0" quotePrefix="0" xfId="29">
      <alignment horizontal="center" vertical="center"/>
    </xf>
    <xf numFmtId="0" fontId="1" fillId="13" borderId="14" applyAlignment="1" pivotButton="0" quotePrefix="0" xfId="29">
      <alignment horizontal="center" vertical="center" wrapText="1"/>
    </xf>
    <xf numFmtId="0" fontId="1" fillId="0" borderId="54" pivotButton="0" quotePrefix="0" xfId="29"/>
    <xf numFmtId="166" fontId="35" fillId="0" borderId="55" applyAlignment="1" applyProtection="1" pivotButton="0" quotePrefix="0" xfId="10">
      <alignment wrapText="1"/>
      <protection locked="0" hidden="0"/>
    </xf>
    <xf numFmtId="166" fontId="35" fillId="0" borderId="56" applyAlignment="1" applyProtection="1" pivotButton="0" quotePrefix="0" xfId="10">
      <alignment wrapText="1"/>
      <protection locked="0" hidden="0"/>
    </xf>
    <xf numFmtId="0" fontId="2" fillId="0" borderId="42" pivotButton="0" quotePrefix="0" xfId="29"/>
    <xf numFmtId="0" fontId="2" fillId="0" borderId="31" pivotButton="0" quotePrefix="0" xfId="29"/>
    <xf numFmtId="0" fontId="2" fillId="0" borderId="57" pivotButton="0" quotePrefix="0" xfId="29"/>
    <xf numFmtId="166" fontId="21" fillId="0" borderId="58" applyAlignment="1" applyProtection="1" pivotButton="0" quotePrefix="0" xfId="10">
      <alignment wrapText="1"/>
      <protection locked="0" hidden="0"/>
    </xf>
    <xf numFmtId="166" fontId="21" fillId="0" borderId="59" applyAlignment="1" applyProtection="1" pivotButton="0" quotePrefix="0" xfId="10">
      <alignment wrapText="1"/>
      <protection locked="0" hidden="0"/>
    </xf>
    <xf numFmtId="0" fontId="2" fillId="0" borderId="60" pivotButton="0" quotePrefix="0" xfId="29"/>
    <xf numFmtId="166" fontId="21" fillId="0" borderId="61" applyAlignment="1" applyProtection="1" pivotButton="0" quotePrefix="0" xfId="10">
      <alignment wrapText="1"/>
      <protection locked="0" hidden="0"/>
    </xf>
    <xf numFmtId="166" fontId="21" fillId="0" borderId="62" applyAlignment="1" applyProtection="1" pivotButton="0" quotePrefix="0" xfId="10">
      <alignment wrapText="1"/>
      <protection locked="0" hidden="0"/>
    </xf>
    <xf numFmtId="0" fontId="51" fillId="17" borderId="18" applyAlignment="1" pivotButton="0" quotePrefix="0" xfId="29">
      <alignment horizontal="left"/>
    </xf>
    <xf numFmtId="169" fontId="51" fillId="17" borderId="18" pivotButton="0" quotePrefix="0" xfId="10"/>
    <xf numFmtId="0" fontId="52" fillId="13" borderId="5" applyAlignment="1" pivotButton="0" quotePrefix="0" xfId="29">
      <alignment horizontal="left"/>
    </xf>
    <xf numFmtId="170" fontId="52" fillId="13" borderId="5" pivotButton="0" quotePrefix="0" xfId="10"/>
    <xf numFmtId="167" fontId="53" fillId="13" borderId="5" applyAlignment="1" pivotButton="0" quotePrefix="0" xfId="36">
      <alignment horizontal="center"/>
    </xf>
    <xf numFmtId="9" fontId="52" fillId="13" borderId="5" pivotButton="0" quotePrefix="0" xfId="36"/>
    <xf numFmtId="1" fontId="56" fillId="0" borderId="0" pivotButton="0" quotePrefix="0" xfId="41"/>
    <xf numFmtId="1" fontId="57" fillId="21" borderId="60" pivotButton="0" quotePrefix="0" xfId="41"/>
    <xf numFmtId="1" fontId="58" fillId="21" borderId="64" applyAlignment="1" pivotButton="0" quotePrefix="0" xfId="41">
      <alignment wrapText="1"/>
    </xf>
    <xf numFmtId="171" fontId="28" fillId="20" borderId="9" pivotButton="0" quotePrefix="0" xfId="11"/>
    <xf numFmtId="1" fontId="56" fillId="21" borderId="64" pivotButton="0" quotePrefix="0" xfId="41"/>
    <xf numFmtId="1" fontId="55" fillId="21" borderId="42" pivotButton="0" quotePrefix="0" xfId="41"/>
    <xf numFmtId="10" fontId="56" fillId="21" borderId="5" pivotButton="0" quotePrefix="0" xfId="11"/>
    <xf numFmtId="171" fontId="56" fillId="21" borderId="24" pivotButton="0" quotePrefix="0" xfId="11"/>
    <xf numFmtId="171" fontId="56" fillId="21" borderId="5" pivotButton="0" quotePrefix="0" xfId="11"/>
    <xf numFmtId="1" fontId="55" fillId="21" borderId="57" pivotButton="0" quotePrefix="0" xfId="41"/>
    <xf numFmtId="1" fontId="55" fillId="21" borderId="58" pivotButton="0" quotePrefix="0" xfId="41"/>
    <xf numFmtId="1" fontId="56" fillId="21" borderId="58" pivotButton="0" quotePrefix="0" xfId="41"/>
    <xf numFmtId="2" fontId="56" fillId="21" borderId="58" pivotButton="0" quotePrefix="0" xfId="41"/>
    <xf numFmtId="1" fontId="55" fillId="21" borderId="10" pivotButton="0" quotePrefix="0" xfId="41"/>
    <xf numFmtId="2" fontId="56" fillId="26" borderId="9" pivotButton="0" quotePrefix="0" xfId="11"/>
    <xf numFmtId="10" fontId="56" fillId="21" borderId="65" pivotButton="0" quotePrefix="0" xfId="11"/>
    <xf numFmtId="1" fontId="56" fillId="21" borderId="66" pivotButton="0" quotePrefix="0" xfId="41"/>
    <xf numFmtId="171" fontId="59" fillId="21" borderId="5" pivotButton="0" quotePrefix="0" xfId="11"/>
    <xf numFmtId="171" fontId="56" fillId="21" borderId="5" pivotButton="0" quotePrefix="0" xfId="11"/>
    <xf numFmtId="2" fontId="56" fillId="15" borderId="58" pivotButton="0" quotePrefix="0" xfId="41"/>
    <xf numFmtId="1" fontId="55" fillId="21" borderId="0" pivotButton="0" quotePrefix="0" xfId="41"/>
    <xf numFmtId="2" fontId="56" fillId="21" borderId="0" pivotButton="0" quotePrefix="0" xfId="41"/>
    <xf numFmtId="1" fontId="57" fillId="9" borderId="5" pivotButton="0" quotePrefix="0" xfId="41"/>
    <xf numFmtId="1" fontId="60" fillId="9" borderId="5" pivotButton="0" quotePrefix="0" xfId="41"/>
    <xf numFmtId="1" fontId="55" fillId="9" borderId="5" pivotButton="0" quotePrefix="0" xfId="41"/>
    <xf numFmtId="1" fontId="55" fillId="21" borderId="43" pivotButton="0" quotePrefix="0" xfId="41"/>
    <xf numFmtId="1" fontId="55" fillId="21" borderId="14" pivotButton="0" quotePrefix="0" xfId="41"/>
    <xf numFmtId="1" fontId="56" fillId="21" borderId="14" pivotButton="0" quotePrefix="0" xfId="41"/>
    <xf numFmtId="2" fontId="56" fillId="21" borderId="14" pivotButton="0" quotePrefix="0" xfId="41"/>
    <xf numFmtId="1" fontId="57" fillId="21" borderId="5" pivotButton="0" quotePrefix="0" xfId="41"/>
    <xf numFmtId="1" fontId="60" fillId="21" borderId="5" pivotButton="0" quotePrefix="0" xfId="41"/>
    <xf numFmtId="2" fontId="60" fillId="21" borderId="5" pivotButton="0" quotePrefix="0" xfId="41"/>
    <xf numFmtId="9" fontId="56" fillId="21" borderId="0" pivotButton="0" quotePrefix="0" xfId="36"/>
    <xf numFmtId="1" fontId="56" fillId="21" borderId="0" pivotButton="0" quotePrefix="0" xfId="41"/>
    <xf numFmtId="1" fontId="57" fillId="21" borderId="9" pivotButton="0" quotePrefix="0" xfId="41"/>
    <xf numFmtId="1" fontId="55" fillId="21" borderId="63" pivotButton="0" quotePrefix="0" xfId="41"/>
    <xf numFmtId="1" fontId="56" fillId="21" borderId="63" pivotButton="0" quotePrefix="0" xfId="41"/>
    <xf numFmtId="2" fontId="60" fillId="21" borderId="9" pivotButton="0" quotePrefix="0" xfId="41"/>
    <xf numFmtId="0" fontId="23" fillId="0" borderId="5" pivotButton="0" quotePrefix="0" xfId="31"/>
    <xf numFmtId="166" fontId="29" fillId="0" borderId="67" pivotButton="0" quotePrefix="0" xfId="32"/>
    <xf numFmtId="166" fontId="31" fillId="15" borderId="5" pivotButton="0" quotePrefix="0" xfId="31"/>
    <xf numFmtId="0" fontId="31" fillId="15" borderId="5" pivotButton="0" quotePrefix="0" xfId="31"/>
    <xf numFmtId="1" fontId="54" fillId="21" borderId="9" applyAlignment="1" pivotButton="0" quotePrefix="0" xfId="41">
      <alignment wrapText="1"/>
    </xf>
    <xf numFmtId="1" fontId="55" fillId="0" borderId="0" applyAlignment="1" pivotButton="0" quotePrefix="0" xfId="41">
      <alignment wrapText="1"/>
    </xf>
    <xf numFmtId="1" fontId="55" fillId="0" borderId="0" applyAlignment="1" pivotButton="0" quotePrefix="0" xfId="41">
      <alignment horizontal="center" wrapText="1"/>
    </xf>
    <xf numFmtId="1" fontId="56" fillId="0" borderId="0" applyAlignment="1" pivotButton="0" quotePrefix="0" xfId="41">
      <alignment wrapText="1"/>
    </xf>
    <xf numFmtId="1" fontId="60" fillId="0" borderId="63" applyAlignment="1" pivotButton="0" quotePrefix="0" xfId="41">
      <alignment wrapText="1"/>
    </xf>
    <xf numFmtId="0" fontId="32" fillId="7" borderId="50" applyAlignment="1" applyProtection="1" pivotButton="0" quotePrefix="0" xfId="0">
      <alignment horizontal="center" vertical="center" wrapText="1"/>
      <protection locked="0" hidden="0"/>
    </xf>
    <xf numFmtId="0" fontId="32" fillId="7" borderId="8" applyAlignment="1" applyProtection="1" pivotButton="0" quotePrefix="0" xfId="0">
      <alignment horizontal="center" vertical="center" wrapText="1"/>
      <protection locked="0" hidden="0"/>
    </xf>
    <xf numFmtId="0" fontId="32" fillId="7" borderId="32" applyAlignment="1" applyProtection="1" pivotButton="0" quotePrefix="0" xfId="0">
      <alignment horizontal="center" vertical="center" wrapText="1"/>
      <protection locked="0" hidden="0"/>
    </xf>
    <xf numFmtId="0" fontId="32" fillId="24" borderId="51" applyAlignment="1" applyProtection="1" pivotButton="0" quotePrefix="0" xfId="0">
      <alignment horizontal="center" wrapText="1"/>
      <protection locked="0" hidden="0"/>
    </xf>
    <xf numFmtId="0" fontId="0" fillId="25" borderId="51" applyAlignment="1" pivotButton="0" quotePrefix="0" xfId="0">
      <alignment horizontal="center" wrapText="1"/>
    </xf>
    <xf numFmtId="0" fontId="0" fillId="25" borderId="52" applyAlignment="1" pivotButton="0" quotePrefix="0" xfId="0">
      <alignment horizontal="center" wrapText="1"/>
    </xf>
    <xf numFmtId="0" fontId="12" fillId="24" borderId="34" applyAlignment="1" applyProtection="1" pivotButton="0" quotePrefix="0" xfId="0">
      <alignment horizontal="center" wrapText="1"/>
      <protection locked="0" hidden="0"/>
    </xf>
    <xf numFmtId="0" fontId="12" fillId="24" borderId="51" applyAlignment="1" applyProtection="1" pivotButton="0" quotePrefix="0" xfId="0">
      <alignment horizontal="center" wrapText="1"/>
      <protection locked="0" hidden="0"/>
    </xf>
    <xf numFmtId="0" fontId="50" fillId="0" borderId="0" applyAlignment="1" applyProtection="1" pivotButton="0" quotePrefix="0" xfId="0">
      <alignment wrapText="1"/>
      <protection locked="1" hidden="1"/>
    </xf>
    <xf numFmtId="0" fontId="36" fillId="0" borderId="0" applyAlignment="1" applyProtection="1" pivotButton="0" quotePrefix="0" xfId="0">
      <alignment wrapText="1"/>
      <protection locked="1" hidden="1"/>
    </xf>
    <xf numFmtId="0" fontId="1" fillId="0" borderId="0" applyAlignment="1" pivotButton="0" quotePrefix="0" xfId="29">
      <alignment horizontal="center"/>
    </xf>
    <xf numFmtId="0" fontId="1" fillId="0" borderId="0" applyAlignment="1" pivotButton="0" quotePrefix="0" xfId="29">
      <alignment horizontal="left"/>
    </xf>
    <xf numFmtId="0" fontId="61" fillId="27" borderId="0" applyAlignment="1" pivotButton="0" quotePrefix="0" xfId="0">
      <alignment horizontal="left" vertical="center" wrapText="1"/>
    </xf>
    <xf numFmtId="0" fontId="62" fillId="27" borderId="0" applyAlignment="1" pivotButton="0" quotePrefix="0" xfId="0">
      <alignment horizontal="left" vertical="center" wrapText="1"/>
    </xf>
    <xf numFmtId="0" fontId="63" fillId="28" borderId="0" applyAlignment="1" pivotButton="0" quotePrefix="0" xfId="0">
      <alignment horizontal="left" vertical="center" wrapText="1"/>
    </xf>
    <xf numFmtId="0" fontId="64" fillId="29" borderId="69" applyAlignment="1" pivotButton="0" quotePrefix="0" xfId="0">
      <alignment horizontal="left" vertical="center" wrapText="1"/>
    </xf>
    <xf numFmtId="49" fontId="65" fillId="30" borderId="69" applyAlignment="1" applyProtection="1" pivotButton="0" quotePrefix="0" xfId="0">
      <alignment horizontal="right" vertical="center" wrapText="1"/>
      <protection locked="0" hidden="0"/>
    </xf>
    <xf numFmtId="0" fontId="66" fillId="31" borderId="69" applyAlignment="1" pivotButton="0" quotePrefix="0" xfId="0">
      <alignment horizontal="center" vertical="center" wrapText="1"/>
    </xf>
    <xf numFmtId="0" fontId="66" fillId="32" borderId="69" applyAlignment="1" pivotButton="0" quotePrefix="0" xfId="0">
      <alignment horizontal="left" vertical="center" wrapText="1"/>
    </xf>
    <xf numFmtId="0" fontId="0" fillId="0" borderId="69" pivotButton="0" quotePrefix="0" xfId="0"/>
    <xf numFmtId="49" fontId="65" fillId="30" borderId="69" applyAlignment="1" applyProtection="1" pivotButton="0" quotePrefix="0" xfId="0">
      <alignment horizontal="center" vertical="center" wrapText="1"/>
      <protection locked="0" hidden="0"/>
    </xf>
    <xf numFmtId="1" fontId="65" fillId="30" borderId="69" applyAlignment="1" applyProtection="1" pivotButton="0" quotePrefix="0" xfId="0">
      <alignment horizontal="center" vertical="center" wrapText="1"/>
      <protection locked="0" hidden="0"/>
    </xf>
    <xf numFmtId="4" fontId="65" fillId="30" borderId="69" applyAlignment="1" applyProtection="1" pivotButton="0" quotePrefix="0" xfId="0">
      <alignment horizontal="right" vertical="center" wrapText="1"/>
      <protection locked="0" hidden="0"/>
    </xf>
    <xf numFmtId="0" fontId="67" fillId="33" borderId="69" applyAlignment="1" pivotButton="0" quotePrefix="0" xfId="0">
      <alignment horizontal="left" vertical="center" wrapText="1"/>
    </xf>
    <xf numFmtId="0" fontId="68" fillId="31" borderId="69" applyAlignment="1" pivotButton="0" quotePrefix="0" xfId="0">
      <alignment horizontal="left" vertical="center" wrapText="1"/>
    </xf>
    <xf numFmtId="164" fontId="64" fillId="31" borderId="69" applyAlignment="1" pivotButton="0" quotePrefix="0" xfId="0">
      <alignment horizontal="right" vertical="center" wrapText="1"/>
    </xf>
    <xf numFmtId="167" fontId="65" fillId="30" borderId="69" applyAlignment="1" applyProtection="1" pivotButton="0" quotePrefix="0" xfId="0">
      <alignment horizontal="right" vertical="center" wrapText="1"/>
      <protection locked="0" hidden="0"/>
    </xf>
    <xf numFmtId="10" fontId="65" fillId="30" borderId="69" applyAlignment="1" applyProtection="1" pivotButton="0" quotePrefix="0" xfId="0">
      <alignment horizontal="right" vertical="center" wrapText="1"/>
      <protection locked="0" hidden="0"/>
    </xf>
    <xf numFmtId="1" fontId="64" fillId="31" borderId="69" applyAlignment="1" pivotButton="0" quotePrefix="0" xfId="0">
      <alignment horizontal="center" vertical="center" wrapText="1"/>
    </xf>
    <xf numFmtId="2" fontId="64" fillId="31" borderId="69" applyAlignment="1" pivotButton="0" quotePrefix="0" xfId="0">
      <alignment horizontal="right" vertical="center" wrapText="1"/>
    </xf>
    <xf numFmtId="0" fontId="69" fillId="27" borderId="69" applyAlignment="1" pivotButton="0" quotePrefix="0" xfId="0">
      <alignment horizontal="left" vertical="center" wrapText="1"/>
    </xf>
    <xf numFmtId="0" fontId="70" fillId="29" borderId="69" applyAlignment="1" pivotButton="0" quotePrefix="0" xfId="0">
      <alignment horizontal="center" vertical="center" wrapText="1"/>
    </xf>
    <xf numFmtId="172" fontId="69" fillId="27" borderId="69" applyAlignment="1" pivotButton="0" quotePrefix="0" xfId="0">
      <alignment horizontal="center" vertical="center" wrapText="1"/>
    </xf>
    <xf numFmtId="1" fontId="69" fillId="27" borderId="69" applyAlignment="1" pivotButton="0" quotePrefix="0" xfId="0">
      <alignment horizontal="center" vertical="center" wrapText="1"/>
    </xf>
    <xf numFmtId="0" fontId="68" fillId="32" borderId="69" applyAlignment="1" pivotButton="0" quotePrefix="0" xfId="0">
      <alignment horizontal="left" vertical="center" wrapText="1"/>
    </xf>
    <xf numFmtId="1" fontId="68" fillId="31" borderId="69" applyAlignment="1" pivotButton="0" quotePrefix="0" xfId="0">
      <alignment horizontal="right" vertical="center" wrapText="1"/>
    </xf>
    <xf numFmtId="1" fontId="68" fillId="32" borderId="69" applyAlignment="1" pivotButton="0" quotePrefix="0" xfId="0">
      <alignment horizontal="right" vertical="center" wrapText="1"/>
    </xf>
    <xf numFmtId="164" fontId="68" fillId="31" borderId="69" applyAlignment="1" pivotButton="0" quotePrefix="0" xfId="0">
      <alignment horizontal="right" vertical="center" wrapText="1"/>
    </xf>
    <xf numFmtId="164" fontId="64" fillId="29" borderId="69" applyAlignment="1" pivotButton="0" quotePrefix="0" xfId="0">
      <alignment horizontal="right" vertical="center" wrapText="1"/>
    </xf>
    <xf numFmtId="164" fontId="68" fillId="32" borderId="69" applyAlignment="1" pivotButton="0" quotePrefix="0" xfId="0">
      <alignment horizontal="right" vertical="center" wrapText="1"/>
    </xf>
    <xf numFmtId="0" fontId="64" fillId="33" borderId="69" applyAlignment="1" pivotButton="0" quotePrefix="0" xfId="0">
      <alignment horizontal="left" vertical="center" wrapText="1"/>
    </xf>
    <xf numFmtId="0" fontId="64" fillId="0" borderId="0" pivotButton="0" quotePrefix="0" xfId="0"/>
    <xf numFmtId="0" fontId="66" fillId="0" borderId="0" pivotButton="0" quotePrefix="0" xfId="0"/>
    <xf numFmtId="0" fontId="9" fillId="0" borderId="0" pivotButton="0" quotePrefix="0" xfId="0"/>
    <xf numFmtId="0" fontId="50" fillId="0" borderId="0" applyAlignment="1" pivotButton="0" quotePrefix="0" xfId="0">
      <alignment wrapText="1"/>
    </xf>
    <xf numFmtId="0" fontId="71" fillId="0" borderId="0" pivotButton="0" quotePrefix="0" xfId="0"/>
    <xf numFmtId="0" fontId="12" fillId="0" borderId="0" pivotButton="0" quotePrefix="0" xfId="0"/>
    <xf numFmtId="0" fontId="32" fillId="7" borderId="50" applyAlignment="1" pivotButton="0" quotePrefix="0" xfId="0">
      <alignment horizontal="center" vertical="center" wrapText="1"/>
    </xf>
    <xf numFmtId="0" fontId="12" fillId="24" borderId="9" applyAlignment="1" pivotButton="0" quotePrefix="0" xfId="0">
      <alignment horizontal="center" wrapText="1"/>
    </xf>
    <xf numFmtId="0" fontId="32" fillId="24" borderId="52" applyAlignment="1" pivotButton="0" quotePrefix="0" xfId="0">
      <alignment horizontal="center" wrapText="1"/>
    </xf>
    <xf numFmtId="0" fontId="0" fillId="0" borderId="72" pivotButton="0" quotePrefix="0" xfId="0"/>
    <xf numFmtId="0" fontId="69" fillId="28" borderId="69" applyAlignment="1" pivotButton="0" quotePrefix="0" xfId="0">
      <alignment horizontal="center" vertical="center" wrapText="1"/>
    </xf>
    <xf numFmtId="0" fontId="0" fillId="0" borderId="73" pivotButton="0" quotePrefix="0" xfId="0"/>
    <xf numFmtId="0" fontId="69" fillId="27" borderId="69" applyAlignment="1" pivotButton="0" quotePrefix="0" xfId="0">
      <alignment horizontal="center" vertical="center" wrapText="1"/>
    </xf>
    <xf numFmtId="0" fontId="64" fillId="29" borderId="69" applyAlignment="1" pivotButton="0" quotePrefix="0" xfId="0">
      <alignment horizontal="left" vertical="top" wrapText="1" indent="1"/>
    </xf>
    <xf numFmtId="0" fontId="68" fillId="0" borderId="69" applyAlignment="1" pivotButton="0" quotePrefix="0" xfId="0">
      <alignment horizontal="left" vertical="top" wrapText="1" indent="2"/>
    </xf>
    <xf numFmtId="164" fontId="72" fillId="34" borderId="69" applyAlignment="1" applyProtection="1" pivotButton="0" quotePrefix="0" xfId="0">
      <alignment horizontal="right" vertical="center" wrapText="1"/>
      <protection locked="0" hidden="0"/>
    </xf>
    <xf numFmtId="0" fontId="68" fillId="0" borderId="69" applyAlignment="1" pivotButton="0" quotePrefix="0" xfId="0">
      <alignment vertical="top" wrapText="1"/>
    </xf>
    <xf numFmtId="0" fontId="64" fillId="29" borderId="69" applyAlignment="1" pivotButton="0" quotePrefix="0" xfId="0">
      <alignment horizontal="left" vertical="top" wrapText="1" indent="2"/>
    </xf>
    <xf numFmtId="0" fontId="68" fillId="0" borderId="69" applyAlignment="1" pivotButton="0" quotePrefix="0" xfId="0">
      <alignment wrapText="1"/>
    </xf>
    <xf numFmtId="0" fontId="64" fillId="29" borderId="69" applyAlignment="1" pivotButton="0" quotePrefix="0" xfId="0">
      <alignment vertical="top" wrapText="1"/>
    </xf>
    <xf numFmtId="0" fontId="68" fillId="30" borderId="69" applyAlignment="1" pivotButton="0" quotePrefix="0" xfId="0">
      <alignment horizontal="left" vertical="top" wrapText="1"/>
    </xf>
    <xf numFmtId="164" fontId="72" fillId="30" borderId="69" applyAlignment="1" applyProtection="1" pivotButton="0" quotePrefix="0" xfId="0">
      <alignment horizontal="right" vertical="center" wrapText="1"/>
      <protection locked="0" hidden="0"/>
    </xf>
    <xf numFmtId="0" fontId="68" fillId="0" borderId="69" applyAlignment="1" pivotButton="0" quotePrefix="0" xfId="0">
      <alignment horizontal="left" vertical="top" wrapText="1"/>
    </xf>
    <xf numFmtId="166" fontId="64" fillId="29" borderId="69" pivotButton="0" quotePrefix="0" xfId="0"/>
    <xf numFmtId="164" fontId="64" fillId="29" borderId="74" applyAlignment="1" pivotButton="0" quotePrefix="0" xfId="0">
      <alignment horizontal="right" vertical="center" wrapText="1"/>
    </xf>
    <xf numFmtId="0" fontId="64" fillId="30" borderId="69" applyAlignment="1" pivotButton="0" quotePrefix="0" xfId="12">
      <alignment wrapText="1"/>
    </xf>
    <xf numFmtId="164" fontId="72" fillId="30" borderId="69" applyAlignment="1" applyProtection="1" pivotButton="0" quotePrefix="0" xfId="12">
      <alignment horizontal="right" vertical="center" wrapText="1"/>
      <protection locked="0" hidden="0"/>
    </xf>
    <xf numFmtId="0" fontId="19" fillId="0" borderId="0" applyAlignment="1" pivotButton="0" quotePrefix="0" xfId="12">
      <alignment wrapText="1"/>
    </xf>
    <xf numFmtId="164" fontId="19" fillId="0" borderId="0" pivotButton="0" quotePrefix="0" xfId="12"/>
    <xf numFmtId="0" fontId="73" fillId="32" borderId="69" applyAlignment="1" pivotButton="0" quotePrefix="0" xfId="0">
      <alignment horizontal="left" vertical="center" wrapText="1"/>
    </xf>
    <xf numFmtId="164" fontId="73" fillId="32" borderId="69" applyAlignment="1" pivotButton="0" quotePrefix="0" xfId="0">
      <alignment horizontal="right" vertical="center" wrapText="1"/>
    </xf>
    <xf numFmtId="2" fontId="67" fillId="33" borderId="69" applyAlignment="1" pivotButton="0" quotePrefix="0" xfId="0">
      <alignment horizontal="right" vertical="center" wrapText="1"/>
    </xf>
    <xf numFmtId="0" fontId="68" fillId="0" borderId="0" pivotButton="0" quotePrefix="0" xfId="0"/>
    <xf numFmtId="0" fontId="20" fillId="0" borderId="0" pivotButton="0" quotePrefix="0" xfId="0"/>
    <xf numFmtId="164" fontId="35" fillId="0" borderId="55" applyAlignment="1" pivotButton="0" quotePrefix="0" xfId="10">
      <alignment wrapText="1"/>
    </xf>
    <xf numFmtId="164" fontId="35" fillId="0" borderId="56" applyAlignment="1" pivotButton="0" quotePrefix="0" xfId="10">
      <alignment wrapText="1"/>
    </xf>
    <xf numFmtId="164" fontId="22" fillId="0" borderId="0" pivotButton="0" quotePrefix="0" xfId="36"/>
    <xf numFmtId="164" fontId="0" fillId="0" borderId="0" pivotButton="0" quotePrefix="0" xfId="0"/>
    <xf numFmtId="164" fontId="21" fillId="0" borderId="61" applyAlignment="1" pivotButton="0" quotePrefix="0" xfId="10">
      <alignment wrapText="1"/>
    </xf>
    <xf numFmtId="164" fontId="21" fillId="0" borderId="62" applyAlignment="1" pivotButton="0" quotePrefix="0" xfId="10">
      <alignment wrapText="1"/>
    </xf>
    <xf numFmtId="164" fontId="2" fillId="0" borderId="5" pivotButton="0" quotePrefix="0" xfId="29"/>
    <xf numFmtId="164" fontId="2" fillId="0" borderId="31" pivotButton="0" quotePrefix="0" xfId="29"/>
    <xf numFmtId="164" fontId="21" fillId="0" borderId="58" applyAlignment="1" pivotButton="0" quotePrefix="0" xfId="10">
      <alignment wrapText="1"/>
    </xf>
    <xf numFmtId="164" fontId="21" fillId="0" borderId="59" applyAlignment="1" pivotButton="0" quotePrefix="0" xfId="10">
      <alignment wrapText="1"/>
    </xf>
    <xf numFmtId="164" fontId="35" fillId="13" borderId="53" pivotButton="0" quotePrefix="0" xfId="10"/>
    <xf numFmtId="164" fontId="21" fillId="0" borderId="18" applyAlignment="1" pivotButton="0" quotePrefix="0" xfId="10">
      <alignment wrapText="1"/>
    </xf>
    <xf numFmtId="164" fontId="21" fillId="0" borderId="18" pivotButton="0" quotePrefix="0" xfId="10"/>
    <xf numFmtId="164" fontId="35" fillId="13" borderId="18" pivotButton="0" quotePrefix="0" xfId="10"/>
    <xf numFmtId="164" fontId="35" fillId="13" borderId="18" applyAlignment="1" pivotButton="0" quotePrefix="0" xfId="10">
      <alignment horizontal="right"/>
    </xf>
    <xf numFmtId="164" fontId="21" fillId="13" borderId="18" pivotButton="0" quotePrefix="0" xfId="10"/>
    <xf numFmtId="164" fontId="21" fillId="13" borderId="19" pivotButton="0" quotePrefix="0" xfId="10"/>
    <xf numFmtId="164" fontId="13" fillId="0" borderId="0" pivotButton="0" quotePrefix="0" xfId="29"/>
    <xf numFmtId="168" fontId="48" fillId="21" borderId="5" applyAlignment="1" pivotButton="0" quotePrefix="0" xfId="10">
      <alignment horizontal="center"/>
    </xf>
    <xf numFmtId="167" fontId="51" fillId="17" borderId="21" pivotButton="0" quotePrefix="0" xfId="29"/>
    <xf numFmtId="167" fontId="51" fillId="17" borderId="5" pivotButton="0" quotePrefix="0" xfId="29"/>
    <xf numFmtId="167" fontId="13" fillId="17" borderId="0" pivotButton="0" quotePrefix="0" xfId="29"/>
    <xf numFmtId="169" fontId="51" fillId="17" borderId="18" pivotButton="0" quotePrefix="0" xfId="10"/>
    <xf numFmtId="170" fontId="52" fillId="13" borderId="5" pivotButton="0" quotePrefix="0" xfId="10"/>
    <xf numFmtId="167" fontId="53" fillId="13" borderId="5" applyAlignment="1" pivotButton="0" quotePrefix="0" xfId="36">
      <alignment horizontal="center"/>
    </xf>
    <xf numFmtId="165" fontId="28" fillId="6" borderId="4" pivotButton="0" quotePrefix="0" xfId="32"/>
    <xf numFmtId="165" fontId="28" fillId="0" borderId="0" pivotButton="0" quotePrefix="0" xfId="32"/>
    <xf numFmtId="166" fontId="23" fillId="0" borderId="0" pivotButton="0" quotePrefix="0" xfId="31"/>
    <xf numFmtId="166" fontId="31" fillId="15" borderId="5" pivotButton="0" quotePrefix="0" xfId="31"/>
    <xf numFmtId="165" fontId="28" fillId="0" borderId="4" pivotButton="0" quotePrefix="0" xfId="32"/>
    <xf numFmtId="166" fontId="28" fillId="0" borderId="4" pivotButton="0" quotePrefix="0" xfId="32"/>
    <xf numFmtId="166" fontId="28" fillId="0" borderId="0" pivotButton="0" quotePrefix="0" xfId="32"/>
    <xf numFmtId="166" fontId="29" fillId="0" borderId="5" pivotButton="0" quotePrefix="0" xfId="32"/>
    <xf numFmtId="166" fontId="29" fillId="0" borderId="67" pivotButton="0" quotePrefix="0" xfId="32"/>
    <xf numFmtId="166" fontId="28" fillId="6" borderId="13" applyProtection="1" pivotButton="0" quotePrefix="0" xfId="32">
      <protection locked="0" hidden="0"/>
    </xf>
    <xf numFmtId="166" fontId="28" fillId="0" borderId="13" applyProtection="1" pivotButton="0" quotePrefix="0" xfId="32">
      <protection locked="0" hidden="0"/>
    </xf>
    <xf numFmtId="166" fontId="23" fillId="0" borderId="0" applyProtection="1" pivotButton="0" quotePrefix="0" xfId="31">
      <protection locked="0" hidden="0"/>
    </xf>
    <xf numFmtId="0" fontId="23" fillId="0" borderId="0" applyProtection="1" pivotButton="0" quotePrefix="0" xfId="31">
      <protection locked="0" hidden="0"/>
    </xf>
    <xf numFmtId="166" fontId="28" fillId="6" borderId="4" applyProtection="1" pivotButton="0" quotePrefix="0" xfId="32">
      <protection locked="0" hidden="0"/>
    </xf>
    <xf numFmtId="166" fontId="28" fillId="0" borderId="4" applyProtection="1" pivotButton="0" quotePrefix="0" xfId="32">
      <protection locked="0" hidden="0"/>
    </xf>
    <xf numFmtId="166" fontId="28" fillId="6" borderId="4" pivotButton="0" quotePrefix="0" xfId="32"/>
    <xf numFmtId="166" fontId="28" fillId="6" borderId="0" pivotButton="0" quotePrefix="0" xfId="32"/>
    <xf numFmtId="166" fontId="25" fillId="0" borderId="0" pivotButton="0" quotePrefix="0" xfId="34"/>
    <xf numFmtId="166" fontId="29" fillId="0" borderId="0" pivotButton="0" quotePrefix="0" xfId="32"/>
    <xf numFmtId="166" fontId="23" fillId="0" borderId="5" pivotButton="0" quotePrefix="0" xfId="31"/>
    <xf numFmtId="166" fontId="40" fillId="11" borderId="5" pivotButton="0" quotePrefix="0" xfId="31"/>
    <xf numFmtId="166" fontId="49" fillId="19" borderId="0" pivotButton="0" quotePrefix="0" xfId="31"/>
    <xf numFmtId="166" fontId="31" fillId="20" borderId="0" pivotButton="0" quotePrefix="0" xfId="31"/>
    <xf numFmtId="166" fontId="31" fillId="0" borderId="5" pivotButton="0" quotePrefix="0" xfId="31"/>
    <xf numFmtId="171" fontId="28" fillId="20" borderId="9" pivotButton="0" quotePrefix="0" xfId="11"/>
    <xf numFmtId="171" fontId="56" fillId="21" borderId="24" applyProtection="1" pivotButton="0" quotePrefix="0" xfId="11">
      <protection locked="0" hidden="0"/>
    </xf>
    <xf numFmtId="171" fontId="56" fillId="21" borderId="5" applyProtection="1" pivotButton="0" quotePrefix="0" xfId="11">
      <protection locked="0" hidden="0"/>
    </xf>
    <xf numFmtId="2" fontId="56" fillId="21" borderId="58" applyProtection="1" pivotButton="0" quotePrefix="0" xfId="41">
      <protection locked="0" hidden="0"/>
    </xf>
    <xf numFmtId="171" fontId="28" fillId="20" borderId="9" applyProtection="1" pivotButton="0" quotePrefix="0" xfId="11">
      <protection locked="0" hidden="0"/>
    </xf>
    <xf numFmtId="1" fontId="56" fillId="21" borderId="64" applyProtection="1" pivotButton="0" quotePrefix="0" xfId="41">
      <protection locked="0" hidden="0"/>
    </xf>
    <xf numFmtId="171" fontId="59" fillId="21" borderId="5" applyProtection="1" pivotButton="0" quotePrefix="0" xfId="11">
      <protection locked="0" hidden="0"/>
    </xf>
    <xf numFmtId="2" fontId="56" fillId="15" borderId="58" applyProtection="1" pivotButton="0" quotePrefix="0" xfId="41">
      <protection locked="0" hidden="0"/>
    </xf>
    <xf numFmtId="171" fontId="59" fillId="21" borderId="5" pivotButton="0" quotePrefix="0" xfId="11"/>
    <xf numFmtId="171" fontId="56" fillId="21" borderId="5" pivotButton="0" quotePrefix="0" xfId="11"/>
    <xf numFmtId="171" fontId="56" fillId="21" borderId="24" pivotButton="0" quotePrefix="0" xfId="11"/>
    <xf numFmtId="166" fontId="45" fillId="15" borderId="0" pivotButton="0" quotePrefix="0" xfId="0"/>
    <xf numFmtId="172" fontId="69" fillId="27" borderId="69" applyAlignment="1" pivotButton="0" quotePrefix="0" xfId="0">
      <alignment horizontal="center" vertical="center" wrapText="1"/>
    </xf>
    <xf numFmtId="0" fontId="63" fillId="35" borderId="0" applyAlignment="1" pivotButton="0" quotePrefix="0" xfId="0">
      <alignment horizontal="left" vertical="center"/>
    </xf>
    <xf numFmtId="0" fontId="68" fillId="29" borderId="0" applyAlignment="1" pivotButton="0" quotePrefix="0" xfId="0">
      <alignment horizontal="left" vertical="center" wrapText="1"/>
    </xf>
    <xf numFmtId="0" fontId="64" fillId="29" borderId="75" applyAlignment="1" pivotButton="0" quotePrefix="0" xfId="0">
      <alignment horizontal="left" vertical="center" wrapText="1"/>
    </xf>
    <xf numFmtId="0" fontId="0" fillId="0" borderId="75" pivotButton="0" quotePrefix="0" xfId="0"/>
    <xf numFmtId="0" fontId="68" fillId="30" borderId="75" applyAlignment="1" applyProtection="1" pivotButton="0" quotePrefix="0" xfId="0">
      <alignment horizontal="left" vertical="top" wrapText="1"/>
      <protection locked="0" hidden="0"/>
    </xf>
    <xf numFmtId="0" fontId="0" fillId="0" borderId="75" applyProtection="1" pivotButton="0" quotePrefix="0" xfId="0">
      <protection locked="0" hidden="0"/>
    </xf>
    <xf numFmtId="0" fontId="0" fillId="0" borderId="78" pivotButton="0" quotePrefix="0" xfId="0"/>
    <xf numFmtId="0" fontId="0" fillId="0" borderId="79" pivotButton="0" quotePrefix="0" xfId="0"/>
    <xf numFmtId="0" fontId="0" fillId="0" borderId="78" applyProtection="1" pivotButton="0" quotePrefix="0" xfId="0">
      <protection locked="0" hidden="0"/>
    </xf>
    <xf numFmtId="0" fontId="0" fillId="0" borderId="79" applyProtection="1" pivotButton="0" quotePrefix="0" xfId="0">
      <protection locked="0" hidden="0"/>
    </xf>
  </cellXfs>
  <cellStyles count="42">
    <cellStyle name="Normalny" xfId="0" builtinId="0"/>
    <cellStyle name="category" xfId="1"/>
    <cellStyle name="Comma [0]_ARN (2)" xfId="2"/>
    <cellStyle name="Comma_5 Series SW" xfId="3"/>
    <cellStyle name="Comma0" xfId="4"/>
    <cellStyle name="Currency [0]_ARN (2)" xfId="5"/>
    <cellStyle name="Currency_ARN (2)" xfId="6"/>
    <cellStyle name="Currency0" xfId="7"/>
    <cellStyle name="Date" xfId="8"/>
    <cellStyle name="daty" xfId="9"/>
    <cellStyle name="Dziesiętny" xfId="10" builtinId="3"/>
    <cellStyle name="Dziesiętny 2" xfId="11"/>
    <cellStyle name="Excel Built-in Normal" xfId="12"/>
    <cellStyle name="Fixed" xfId="13"/>
    <cellStyle name="HEADER" xfId="14"/>
    <cellStyle name="Heading 1" xfId="15"/>
    <cellStyle name="Heading 2" xfId="16"/>
    <cellStyle name="kolory" xfId="17"/>
    <cellStyle name="Model" xfId="18"/>
    <cellStyle name="Normal - Styl1" xfId="19"/>
    <cellStyle name="Normal - Styl2" xfId="20"/>
    <cellStyle name="Normal - Styl3" xfId="21"/>
    <cellStyle name="Normal - Styl4" xfId="22"/>
    <cellStyle name="Normal - Styl5" xfId="23"/>
    <cellStyle name="Normal - Styl6" xfId="24"/>
    <cellStyle name="Normal - Styl7" xfId="25"/>
    <cellStyle name="Normal_5 Series SW" xfId="26"/>
    <cellStyle name="normální_laroux" xfId="27"/>
    <cellStyle name="Normalny 2" xfId="28"/>
    <cellStyle name="Normalny 3" xfId="29"/>
    <cellStyle name="Normalny 6" xfId="30"/>
    <cellStyle name="Normalny 6 2" xfId="31"/>
    <cellStyle name="Normalny_interjarek" xfId="32"/>
    <cellStyle name="Normalny_I-T" xfId="33"/>
    <cellStyle name="Normalny_Sterylizacja - kalkulacja" xfId="34"/>
    <cellStyle name="Percent_Module1" xfId="35"/>
    <cellStyle name="Procentowy" xfId="36" builtinId="5"/>
    <cellStyle name="Procentowy 2" xfId="37"/>
    <cellStyle name="Styl 1" xfId="38"/>
    <cellStyle name="subhead" xfId="39"/>
    <cellStyle name="Total" xfId="40"/>
    <cellStyle name="Normalny_I-N" xfId="4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comments/comment1.xml><?xml version="1.0" encoding="utf-8"?>
<comments xmlns="http://schemas.openxmlformats.org/spreadsheetml/2006/main">
  <authors>
    <author>None</author>
  </authors>
  <commentList>
    <comment ref="C11" authorId="0" shapeId="0">
      <text>
        <t>FKIP:
Należy wpisać liczbę rozliczonych miesięcy roku bieżącego, za które załączone zostały dokumenty finansowe.</t>
      </text>
    </comment>
    <comment ref="E19" authorId="0" shapeId="0">
      <text>
        <t>FKIP:
W przypadku planowanego zwiększenia zatrudnienia należy to uwzględnić w kosztach wynagrodzeń.</t>
      </text>
    </comment>
    <comment ref="F19" authorId="0" shapeId="0">
      <text>
        <t>FKIP:
W przypadku planowanego zwiększenia zatrudnienia należy to uwzględnić w kosztach wynagrodzeń.</t>
      </text>
    </comment>
    <comment ref="G19" authorId="0" shapeId="0">
      <text>
        <t>FKIP:
W przypadku planowanego zwiększenia zatrudnienia należy to uwzględnić w kosztach wynagrodzeń.</t>
      </text>
    </comment>
    <comment ref="D21" authorId="0" shapeId="0">
      <text>
        <t>FKIP:
Należy uwzględnić również amortyzację środków trwałych zakupowanych z wnioskowanej pożyczki.</t>
      </text>
    </comment>
    <comment ref="E21" authorId="0" shapeId="0">
      <text>
        <t>FKIP:
Należy uwzględnić również amortyzację środków trwałych zakupowanych z wnioskowanej pożyczki.</t>
      </text>
    </comment>
    <comment ref="F21" authorId="0" shapeId="0">
      <text>
        <t>FKIP:
Należy uwzględnić również amortyzację środków trwałych zakupowanych z wnioskowanej pożyczki.</t>
      </text>
    </comment>
    <comment ref="G21" authorId="0" shapeId="0">
      <text>
        <t>FKIP:
Należy uwzględnić również amortyzację środków trwałych zakupowanych z wnioskowanej pożyczki.</t>
      </text>
    </comment>
    <comment ref="B22" authorId="0" shapeId="0">
      <text>
        <t>FKIP:
M.in. Odsetki od posiadanych zobowiązań, opłaty bankowe itp.</t>
      </text>
    </comment>
    <comment ref="C22" authorId="0" shapeId="0">
      <text>
        <t>FKIP:
M.in. Odsetki od posiadanych zobowiązań, opłaty bankowe itp.</t>
      </text>
    </comment>
    <comment ref="D22" authorId="0" shapeId="0">
      <text>
        <t>FKIP:
Należy uwzględnić również odsetki od wnioskowanej pożyczki.</t>
      </text>
    </comment>
    <comment ref="E22" authorId="0" shapeId="0">
      <text>
        <t>FKIP:
Należy uwzględnić również odsetki od wnioskowanej pożyczki.</t>
      </text>
    </comment>
    <comment ref="F22" authorId="0" shapeId="0">
      <text>
        <t>FKIP:
Należy uwzględnić również odsetki od wnioskowanej pożyczki.</t>
      </text>
    </comment>
    <comment ref="G22" authorId="0" shapeId="0">
      <text>
        <t>FKIP:
Należy uwzględnić również odsetki od wnioskowanej pożyczki.</t>
      </text>
    </comment>
    <comment ref="B23" authorId="0" shapeId="0">
      <text>
        <t>FKIP:
Pozostałe wydatki pomniejszone o amortyzację i koszty finansowe.</t>
      </text>
    </comment>
    <comment ref="C23" authorId="0" shapeId="0">
      <text>
        <t>FKIP:
Pozostałe wydatki pomniejszone o amortyzację i koszty finansowe.</t>
      </text>
    </comment>
    <comment ref="D23" authorId="0" shapeId="0">
      <text>
        <t>FKIP:
Pozostałe wydatki pomniejszone o amortyzację i koszty finansowe.</t>
      </text>
    </comment>
    <comment ref="E23" authorId="0" shapeId="0">
      <text>
        <t>FKIP:
Pozostałe wydatki pomniejszone o amortyzację i koszty finansowe.</t>
      </text>
    </comment>
    <comment ref="F23" authorId="0" shapeId="0">
      <text>
        <t>FKIP:
Pozostałe wydatki pomniejszone o amortyzację i koszty finansowe.</t>
      </text>
    </comment>
    <comment ref="G23" authorId="0" shapeId="0">
      <text>
        <t>FKIP:
Pozostałe wydatki pomniejszone o amortyzację i koszty finansowe.</t>
      </text>
    </comment>
  </commentList>
</comments>
</file>

<file path=xl/comments/comment2.xml><?xml version="1.0" encoding="utf-8"?>
<comments xmlns="http://schemas.openxmlformats.org/spreadsheetml/2006/main">
  <authors>
    <author>None</author>
  </authors>
  <commentList>
    <comment ref="B11" authorId="0" shapeId="0">
      <text>
        <t>FKIP:
Pozostałe wydatki pomniejszone o amortyzację i koszty finansowe.</t>
      </text>
    </comment>
    <comment ref="C11" authorId="0" shapeId="0">
      <text>
        <t>FKIP:
Pozostałe wydatki pomniejszone o amortyzację i koszty finansowe.</t>
      </text>
    </comment>
    <comment ref="D11" authorId="0" shapeId="0">
      <text>
        <t>FKIP:
Pozostałe wydatki pomniejszone o amortyzację i koszty finansowe.</t>
      </text>
    </comment>
    <comment ref="E11" authorId="0" shapeId="0">
      <text>
        <t>FKIP:
Pozostałe wydatki pomniejszone o amortyzację i koszty finansowe.</t>
      </text>
    </comment>
    <comment ref="F11" authorId="0" shapeId="0">
      <text>
        <t>FKIP:
Pozostałe wydatki pomniejszone o amortyzację i koszty finansowe.</t>
      </text>
    </comment>
    <comment ref="G11" authorId="0" shapeId="0">
      <text>
        <t>FKIP:
Pozostałe wydatki pomniejszone o amortyzację i koszty finansowe.</t>
      </text>
    </comment>
    <comment ref="H11" authorId="0" shapeId="0">
      <text>
        <t>FKIP:
Pozostałe wydatki pomniejszone o amortyzację i koszty finansowe.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/Relationships>
</file>

<file path=xl/drawings/_rels/drawing2.xml.rels><Relationships xmlns="http://schemas.openxmlformats.org/package/2006/relationships"><Relationship Type="http://schemas.openxmlformats.org/officeDocument/2006/relationships/image" Target="/xl/media/image3.png" Id="rId1"/><Relationship Type="http://schemas.openxmlformats.org/officeDocument/2006/relationships/image" Target="/xl/media/image4.png" Id="rId2"/></Relationships>
</file>

<file path=xl/drawings/drawing1.xml><?xml version="1.0" encoding="utf-8"?>
<wsDr xmlns="http://schemas.openxmlformats.org/drawingml/2006/spreadsheetDrawing">
  <oneCellAnchor>
    <from>
      <col>1</col>
      <colOff>0</colOff>
      <row>0</row>
      <rowOff>0</rowOff>
    </from>
    <ext cx="8191500" cy="50482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55</row>
      <rowOff>0</rowOff>
    </from>
    <ext cx="8191500" cy="590550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0</col>
      <colOff>0</colOff>
      <row>0</row>
      <rowOff>0</rowOff>
    </from>
    <ext cx="8191500" cy="50482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  <oneCellAnchor>
    <from>
      <col>0</col>
      <colOff>0</colOff>
      <row>42</row>
      <rowOff>0</rowOff>
    </from>
    <ext cx="8191500" cy="590550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3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1:U54"/>
  <sheetViews>
    <sheetView showGridLines="1" workbookViewId="0">
      <selection activeCell="A1" sqref="A1"/>
    </sheetView>
  </sheetViews>
  <sheetFormatPr baseColWidth="8" defaultRowHeight="15"/>
  <cols>
    <col width="3" customWidth="1" min="1" max="1"/>
    <col width="54" customWidth="1" min="2" max="2"/>
    <col width="20" customWidth="1" min="3" max="3"/>
    <col width="14" customWidth="1" min="4" max="4"/>
    <col width="15" customWidth="1" min="5" max="5"/>
    <col width="13" customWidth="1" min="6" max="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  <col width="13" customWidth="1" min="12" max="12"/>
    <col width="13" customWidth="1" min="13" max="13"/>
    <col width="13" customWidth="1" min="14" max="14"/>
    <col width="13" customWidth="1" min="15" max="15"/>
    <col width="13" customWidth="1" min="16" max="16"/>
    <col width="13" customWidth="1" min="17" max="17"/>
    <col width="13" customWidth="1" min="18" max="18"/>
    <col width="13" customWidth="1" min="19" max="19"/>
    <col width="13" customWidth="1" min="20" max="20"/>
    <col width="13" customWidth="1" min="21" max="21"/>
  </cols>
  <sheetData>
    <row r="1" ht="46" customHeight="1">
      <c r="B1" s="284" t="n"/>
    </row>
    <row r="2" ht="22" customHeight="1">
      <c r="B2" s="284" t="inlineStr">
        <is>
          <t>FUNDUSZ TRANSFORMACJI CYFROWEJ I PRZYJAZNEJ DLA ŚRODOWISKA (FENG.01.02 PARP)</t>
        </is>
      </c>
    </row>
    <row r="3" ht="18" customHeight="1">
      <c r="B3" s="285" t="inlineStr">
        <is>
          <t>POŻYCZKA NA TRANSFORMACJĘ PRZEDSIĘBIORSTW W KIERUNKU PRZEMYSŁU 4.0 ORAZ ZAZIELENIENIE PRZEDSIĘBIORSTW – KSIĘGOWOŚĆ UPROSZCZONA (ZAŁ. 08B)</t>
        </is>
      </c>
    </row>
    <row r="4" ht="18" customHeight="1">
      <c r="B4" s="285" t="inlineStr">
        <is>
          <t>Konsorcjum: Fundacja Kaliski Inkubator Przedsiębiorczości (ul. Adama Asnyka 65, 62-800 Kalisz, NIP: 6181003820) oraz Agencja Rozwoju Regionalnego „AGROREG” S.A. w Nowej Rudzie | Umowa Operacyjna nr 63/BZP/DIS/CTZC/2026</t>
        </is>
      </c>
    </row>
    <row r="5" ht="24" customHeight="1">
      <c r="B5" s="286" t="inlineStr">
        <is>
          <t>1. DANE WNIOSKODAWCY I PARAMETRY WNIOSKOWANEJ POŻYCZKI FENG.01.02 (WYPEŁNIJ ŻÓŁTE POLA)</t>
        </is>
      </c>
    </row>
    <row r="6" ht="20" customHeight="1">
      <c r="B6" s="287" t="inlineStr">
        <is>
          <t>Pełna nazwa Wnioskodawcy (firmy)</t>
        </is>
      </c>
      <c r="C6" s="288" t="inlineStr">
        <is>
          <t>PRZYKŁADOWA FIRMA SP. Z O.O.</t>
        </is>
      </c>
      <c r="D6" s="289" t="inlineStr">
        <is>
          <t>tekst</t>
        </is>
      </c>
      <c r="E6" s="290" t="inlineStr">
        <is>
          <t>Wpisz pełną nazwę firmy – zostanie automatycznie przeniesiona do wszystkich arkuszy sprawozdawczych.</t>
        </is>
      </c>
      <c r="F6" s="324" t="n"/>
      <c r="G6" s="324" t="n"/>
      <c r="H6" s="324" t="n"/>
      <c r="I6" s="324" t="n"/>
      <c r="J6" s="324" t="n"/>
      <c r="K6" s="324" t="n"/>
      <c r="L6" s="324" t="n"/>
      <c r="M6" s="324" t="n"/>
      <c r="N6" s="324" t="n"/>
      <c r="O6" s="324" t="n"/>
      <c r="P6" s="324" t="n"/>
      <c r="Q6" s="324" t="n"/>
      <c r="R6" s="324" t="n"/>
      <c r="S6" s="324" t="n"/>
      <c r="T6" s="324" t="n"/>
      <c r="U6" s="322" t="n"/>
    </row>
    <row r="7" ht="20" customHeight="1">
      <c r="B7" s="287" t="inlineStr">
        <is>
          <t>NIP Wnioskodawcy</t>
        </is>
      </c>
      <c r="C7" s="292" t="inlineStr">
        <is>
          <t>6180000000</t>
        </is>
      </c>
      <c r="D7" s="289" t="inlineStr">
        <is>
          <t>NIP</t>
        </is>
      </c>
      <c r="E7" s="290" t="inlineStr">
        <is>
          <t>Wpisz 10-cyfrowy numer NIP Wnioskodawcy (bez kresek).</t>
        </is>
      </c>
      <c r="F7" s="324" t="n"/>
      <c r="G7" s="324" t="n"/>
      <c r="H7" s="324" t="n"/>
      <c r="I7" s="324" t="n"/>
      <c r="J7" s="324" t="n"/>
      <c r="K7" s="324" t="n"/>
      <c r="L7" s="324" t="n"/>
      <c r="M7" s="324" t="n"/>
      <c r="N7" s="324" t="n"/>
      <c r="O7" s="324" t="n"/>
      <c r="P7" s="324" t="n"/>
      <c r="Q7" s="324" t="n"/>
      <c r="R7" s="324" t="n"/>
      <c r="S7" s="324" t="n"/>
      <c r="T7" s="324" t="n"/>
      <c r="U7" s="322" t="n"/>
    </row>
    <row r="8" ht="20" customHeight="1">
      <c r="B8" s="287" t="inlineStr">
        <is>
          <t>Rok złożenia wniosku / uruchomienia pożyczki (Rok N)</t>
        </is>
      </c>
      <c r="C8" s="293" t="n">
        <v>2026</v>
      </c>
      <c r="D8" s="289" t="inlineStr">
        <is>
          <t>rok</t>
        </is>
      </c>
      <c r="E8" s="290" t="inlineStr">
        <is>
          <t>Steruje automatycznie nagłówkami lat historycznych (N-2, N-1), okresu bieżącego (N) oraz 15-letniej prognozy (N .. N+15).</t>
        </is>
      </c>
      <c r="F8" s="324" t="n"/>
      <c r="G8" s="324" t="n"/>
      <c r="H8" s="324" t="n"/>
      <c r="I8" s="324" t="n"/>
      <c r="J8" s="324" t="n"/>
      <c r="K8" s="324" t="n"/>
      <c r="L8" s="324" t="n"/>
      <c r="M8" s="324" t="n"/>
      <c r="N8" s="324" t="n"/>
      <c r="O8" s="324" t="n"/>
      <c r="P8" s="324" t="n"/>
      <c r="Q8" s="324" t="n"/>
      <c r="R8" s="324" t="n"/>
      <c r="S8" s="324" t="n"/>
      <c r="T8" s="324" t="n"/>
      <c r="U8" s="322" t="n"/>
    </row>
    <row r="9" ht="20" customHeight="1">
      <c r="B9" s="287" t="inlineStr">
        <is>
          <t>Liczba zamkniętych miesięcy w roku bieżącym (przed złożeniem wniosku)</t>
        </is>
      </c>
      <c r="C9" s="293" t="n">
        <v>6</v>
      </c>
      <c r="D9" s="289" t="inlineStr">
        <is>
          <t>mies.</t>
        </is>
      </c>
      <c r="E9" s="290" t="inlineStr">
        <is>
          <t>Liczba miesięcy wykonania w roku bieżącym N (np. 6 dla danych za I półrocze).</t>
        </is>
      </c>
      <c r="F9" s="324" t="n"/>
      <c r="G9" s="324" t="n"/>
      <c r="H9" s="324" t="n"/>
      <c r="I9" s="324" t="n"/>
      <c r="J9" s="324" t="n"/>
      <c r="K9" s="324" t="n"/>
      <c r="L9" s="324" t="n"/>
      <c r="M9" s="324" t="n"/>
      <c r="N9" s="324" t="n"/>
      <c r="O9" s="324" t="n"/>
      <c r="P9" s="324" t="n"/>
      <c r="Q9" s="324" t="n"/>
      <c r="R9" s="324" t="n"/>
      <c r="S9" s="324" t="n"/>
      <c r="T9" s="324" t="n"/>
      <c r="U9" s="322" t="n"/>
    </row>
    <row r="10" ht="20" customHeight="1">
      <c r="B10" s="287" t="inlineStr">
        <is>
          <t>Wnioskowana kwota pożyczki FENG.01.02 (brutto w PLN)</t>
        </is>
      </c>
      <c r="C10" s="294" t="n">
        <v>3000000</v>
      </c>
      <c r="D10" s="289" t="inlineStr">
        <is>
          <t>PLN</t>
        </is>
      </c>
      <c r="E10" s="295">
        <f>IF(AND(C10&gt;=2500000,C10&lt;=15000000),"OK – kwota mieści się w limicie produktu (od 2 500 000,00 zł do 15 000 000,00 zł)","BŁĄD: Kwota pożyczki FENG.01.02 musi wynosić od 2 500 000,00 zł do 15 000 000,00 zł!")</f>
        <v/>
      </c>
      <c r="F10" s="324" t="n"/>
      <c r="G10" s="324" t="n"/>
      <c r="H10" s="324" t="n"/>
      <c r="I10" s="324" t="n"/>
      <c r="J10" s="324" t="n"/>
      <c r="K10" s="324" t="n"/>
      <c r="L10" s="324" t="n"/>
      <c r="M10" s="324" t="n"/>
      <c r="N10" s="324" t="n"/>
      <c r="O10" s="324" t="n"/>
      <c r="P10" s="324" t="n"/>
      <c r="Q10" s="324" t="n"/>
      <c r="R10" s="324" t="n"/>
      <c r="S10" s="324" t="n"/>
      <c r="T10" s="324" t="n"/>
      <c r="U10" s="322" t="n"/>
    </row>
    <row r="11" ht="20" customHeight="1">
      <c r="B11" s="296" t="inlineStr">
        <is>
          <t>Wnioskowana kwota pożyczki FENG.01.02 (w tys. zł)</t>
        </is>
      </c>
      <c r="C11" s="297">
        <f>ROUND(C10/1000,1)</f>
        <v/>
      </c>
      <c r="D11" s="289" t="inlineStr">
        <is>
          <t>tys. zł</t>
        </is>
      </c>
      <c r="E11" s="290" t="inlineStr">
        <is>
          <t>Automatyczne przeliczenie kwoty pożyczki na tys. zł (wszystkie tabele finansowe sporządzane są w tys. zł).</t>
        </is>
      </c>
      <c r="F11" s="324" t="n"/>
      <c r="G11" s="324" t="n"/>
      <c r="H11" s="324" t="n"/>
      <c r="I11" s="324" t="n"/>
      <c r="J11" s="324" t="n"/>
      <c r="K11" s="324" t="n"/>
      <c r="L11" s="324" t="n"/>
      <c r="M11" s="324" t="n"/>
      <c r="N11" s="324" t="n"/>
      <c r="O11" s="324" t="n"/>
      <c r="P11" s="324" t="n"/>
      <c r="Q11" s="324" t="n"/>
      <c r="R11" s="324" t="n"/>
      <c r="S11" s="324" t="n"/>
      <c r="T11" s="324" t="n"/>
      <c r="U11" s="322" t="n"/>
    </row>
    <row r="12" ht="20" customHeight="1">
      <c r="B12" s="287" t="inlineStr">
        <is>
          <t>Stawka Warunkowej Dotacji – pomniejszenia kapitału (0%, 5%, 10% lub 15%)</t>
        </is>
      </c>
      <c r="C12" s="298" t="n">
        <v>0.15</v>
      </c>
      <c r="D12" s="289" t="inlineStr">
        <is>
          <t>%</t>
        </is>
      </c>
      <c r="E12" s="290" t="inlineStr">
        <is>
          <t>Wybierz z listy: 0% (brak), 5%, 10% lub 15% zgodnie z Metryką FENG.01.02 (KIS / miasta średnie / gminy marginalizowane / GOZ). Od kwoty Warunkowej Dotacji NIE nalicza się odsetek!</t>
        </is>
      </c>
      <c r="F12" s="324" t="n"/>
      <c r="G12" s="324" t="n"/>
      <c r="H12" s="324" t="n"/>
      <c r="I12" s="324" t="n"/>
      <c r="J12" s="324" t="n"/>
      <c r="K12" s="324" t="n"/>
      <c r="L12" s="324" t="n"/>
      <c r="M12" s="324" t="n"/>
      <c r="N12" s="324" t="n"/>
      <c r="O12" s="324" t="n"/>
      <c r="P12" s="324" t="n"/>
      <c r="Q12" s="324" t="n"/>
      <c r="R12" s="324" t="n"/>
      <c r="S12" s="324" t="n"/>
      <c r="T12" s="324" t="n"/>
      <c r="U12" s="322" t="n"/>
    </row>
    <row r="13" ht="20" customHeight="1">
      <c r="B13" s="296" t="inlineStr">
        <is>
          <t>Kwota Warunkowej Dotacji (pomniejszenia kapitału) w tys. zł</t>
        </is>
      </c>
      <c r="C13" s="297">
        <f>ROUND(C11*C12,1)</f>
        <v/>
      </c>
      <c r="D13" s="289" t="inlineStr">
        <is>
          <t>tys. zł</t>
        </is>
      </c>
      <c r="E13" s="290">
        <f>CONCATENATE("Równowartość ",TEXT(ROUND(C10*C12,2),"#,##0.00")," PLN – część kapitału podlegająca pomniejszeniu w ramach Warunkowej Dotacji po zrealizowaniu warunków projektu (nieoprocentowana).")</f>
        <v/>
      </c>
      <c r="F13" s="324" t="n"/>
      <c r="G13" s="324" t="n"/>
      <c r="H13" s="324" t="n"/>
      <c r="I13" s="324" t="n"/>
      <c r="J13" s="324" t="n"/>
      <c r="K13" s="324" t="n"/>
      <c r="L13" s="324" t="n"/>
      <c r="M13" s="324" t="n"/>
      <c r="N13" s="324" t="n"/>
      <c r="O13" s="324" t="n"/>
      <c r="P13" s="324" t="n"/>
      <c r="Q13" s="324" t="n"/>
      <c r="R13" s="324" t="n"/>
      <c r="S13" s="324" t="n"/>
      <c r="T13" s="324" t="n"/>
      <c r="U13" s="322" t="n"/>
    </row>
    <row r="14" ht="20" customHeight="1">
      <c r="B14" s="296" t="inlineStr">
        <is>
          <t>Kapitał pożyczki podlegający spłacie i oprocentowaniu (w tys. zł)</t>
        </is>
      </c>
      <c r="C14" s="297">
        <f>ROUND(C11-C13,1)</f>
        <v/>
      </c>
      <c r="D14" s="289" t="inlineStr">
        <is>
          <t>tys. zł</t>
        </is>
      </c>
      <c r="E14" s="290">
        <f>CONCATENATE("Równowartość ",TEXT(ROUND(C10*(1-C12),2),"#,##0.00")," PLN – wyłącznie od tej kwoty naliczane są odsetki oraz raty kapitałowe.")</f>
        <v/>
      </c>
      <c r="F14" s="324" t="n"/>
      <c r="G14" s="324" t="n"/>
      <c r="H14" s="324" t="n"/>
      <c r="I14" s="324" t="n"/>
      <c r="J14" s="324" t="n"/>
      <c r="K14" s="324" t="n"/>
      <c r="L14" s="324" t="n"/>
      <c r="M14" s="324" t="n"/>
      <c r="N14" s="324" t="n"/>
      <c r="O14" s="324" t="n"/>
      <c r="P14" s="324" t="n"/>
      <c r="Q14" s="324" t="n"/>
      <c r="R14" s="324" t="n"/>
      <c r="S14" s="324" t="n"/>
      <c r="T14" s="324" t="n"/>
      <c r="U14" s="322" t="n"/>
    </row>
    <row r="15" ht="20" customHeight="1">
      <c r="B15" s="287" t="inlineStr">
        <is>
          <t>Roczna stopa oprocentowania pożyczki FENG.01.02 (stała)</t>
        </is>
      </c>
      <c r="C15" s="299" t="n">
        <v>0.005</v>
      </c>
      <c r="D15" s="289" t="inlineStr">
        <is>
          <t>% p.a.</t>
        </is>
      </c>
      <c r="E15" s="290" t="inlineStr">
        <is>
          <t>Domyślnie 0,50% w skali roku (stałe oprocentowanie preferencyjne wg Metryki FENG.01.02) lub oprocentowanie rynkowe wg stopy referencyjnej KE.</t>
        </is>
      </c>
      <c r="F15" s="324" t="n"/>
      <c r="G15" s="324" t="n"/>
      <c r="H15" s="324" t="n"/>
      <c r="I15" s="324" t="n"/>
      <c r="J15" s="324" t="n"/>
      <c r="K15" s="324" t="n"/>
      <c r="L15" s="324" t="n"/>
      <c r="M15" s="324" t="n"/>
      <c r="N15" s="324" t="n"/>
      <c r="O15" s="324" t="n"/>
      <c r="P15" s="324" t="n"/>
      <c r="Q15" s="324" t="n"/>
      <c r="R15" s="324" t="n"/>
      <c r="S15" s="324" t="n"/>
      <c r="T15" s="324" t="n"/>
      <c r="U15" s="322" t="n"/>
    </row>
    <row r="16" ht="20" customHeight="1">
      <c r="B16" s="287" t="inlineStr">
        <is>
          <t>Całkowity okres spłaty pożyczki (w miesiącach, max 180)</t>
        </is>
      </c>
      <c r="C16" s="293" t="n">
        <v>120</v>
      </c>
      <c r="D16" s="289" t="inlineStr">
        <is>
          <t>mies.</t>
        </is>
      </c>
      <c r="E16" s="295">
        <f>IF(AND(C16&gt;=12,C16&lt;=180),"OK – okres spłaty mieści się w limicie (do 180 miesięcy / 15 lat)","BŁĄD: Okres spłaty pożyczki FENG.01.02 nie może przekraczać 180 miesięcy (15 lat)!")</f>
        <v/>
      </c>
      <c r="F16" s="324" t="n"/>
      <c r="G16" s="324" t="n"/>
      <c r="H16" s="324" t="n"/>
      <c r="I16" s="324" t="n"/>
      <c r="J16" s="324" t="n"/>
      <c r="K16" s="324" t="n"/>
      <c r="L16" s="324" t="n"/>
      <c r="M16" s="324" t="n"/>
      <c r="N16" s="324" t="n"/>
      <c r="O16" s="324" t="n"/>
      <c r="P16" s="324" t="n"/>
      <c r="Q16" s="324" t="n"/>
      <c r="R16" s="324" t="n"/>
      <c r="S16" s="324" t="n"/>
      <c r="T16" s="324" t="n"/>
      <c r="U16" s="322" t="n"/>
    </row>
    <row r="17" ht="20" customHeight="1">
      <c r="B17" s="287" t="inlineStr">
        <is>
          <t>Okres karencji w spłacie kapitału (w miesiącach, max 24 / do 36 dla start-upów)</t>
        </is>
      </c>
      <c r="C17" s="293" t="n">
        <v>12</v>
      </c>
      <c r="D17" s="289" t="inlineStr">
        <is>
          <t>mies.</t>
        </is>
      </c>
      <c r="E17" s="295">
        <f>IF(AND(C17&gt;=0,C17&lt;=36,C17&lt;C16),IF(C17&lt;=24,"OK – karencja mieści się w standardowym limicie (do 24 miesięcy)","OK – karencja 25–36 m-cy (dopuszczalna wyłącznie dla start-upów!)"),"BŁĄD: Okres karencji nie może przekraczać 24 miesięcy (36 m-cy dla start-upów) i musi być krótszy niż okres spłaty!")</f>
        <v/>
      </c>
      <c r="F17" s="324" t="n"/>
      <c r="G17" s="324" t="n"/>
      <c r="H17" s="324" t="n"/>
      <c r="I17" s="324" t="n"/>
      <c r="J17" s="324" t="n"/>
      <c r="K17" s="324" t="n"/>
      <c r="L17" s="324" t="n"/>
      <c r="M17" s="324" t="n"/>
      <c r="N17" s="324" t="n"/>
      <c r="O17" s="324" t="n"/>
      <c r="P17" s="324" t="n"/>
      <c r="Q17" s="324" t="n"/>
      <c r="R17" s="324" t="n"/>
      <c r="S17" s="324" t="n"/>
      <c r="T17" s="324" t="n"/>
      <c r="U17" s="322" t="n"/>
    </row>
    <row r="18" ht="20" customHeight="1">
      <c r="B18" s="287" t="inlineStr">
        <is>
          <t>Miesiąc wypłaty pożyczki w Roku N (1=styczeń .. 12=grudzień)</t>
        </is>
      </c>
      <c r="C18" s="293" t="n">
        <v>7</v>
      </c>
      <c r="D18" s="289" t="inlineStr">
        <is>
          <t>nr mies.</t>
        </is>
      </c>
      <c r="E18" s="290">
        <f>CONCATENATE("W pierwszym roku prognozy (",C8,") pożyczka funkcjonuje przez ",13-C18," mies.")</f>
        <v/>
      </c>
      <c r="F18" s="324" t="n"/>
      <c r="G18" s="324" t="n"/>
      <c r="H18" s="324" t="n"/>
      <c r="I18" s="324" t="n"/>
      <c r="J18" s="324" t="n"/>
      <c r="K18" s="324" t="n"/>
      <c r="L18" s="324" t="n"/>
      <c r="M18" s="324" t="n"/>
      <c r="N18" s="324" t="n"/>
      <c r="O18" s="324" t="n"/>
      <c r="P18" s="324" t="n"/>
      <c r="Q18" s="324" t="n"/>
      <c r="R18" s="324" t="n"/>
      <c r="S18" s="324" t="n"/>
      <c r="T18" s="324" t="n"/>
      <c r="U18" s="322" t="n"/>
    </row>
    <row r="19" ht="20" customHeight="1">
      <c r="B19" s="287" t="inlineStr">
        <is>
          <t>Rok prognozy, w którym nastąpi rozliczenie Warunkowej Dotacji (pomniejszenie kapitału) (1=Rok N, 2=Rok N+1, 3=Rok N+2)</t>
        </is>
      </c>
      <c r="C19" s="293" t="n">
        <v>2</v>
      </c>
      <c r="D19" s="289" t="inlineStr">
        <is>
          <t>rok pożyczki</t>
        </is>
      </c>
      <c r="E19" s="290" t="inlineStr">
        <is>
          <t>Wskaż rok prognozy (np. 2 = Rok N+1), w którym po zakończeniu inwestycji i spełnieniu warunku nastąpi księgowe rozliczenie Warunkowej Dotacji (pomniejszenie kapitału).</t>
        </is>
      </c>
      <c r="F19" s="324" t="n"/>
      <c r="G19" s="324" t="n"/>
      <c r="H19" s="324" t="n"/>
      <c r="I19" s="324" t="n"/>
      <c r="J19" s="324" t="n"/>
      <c r="K19" s="324" t="n"/>
      <c r="L19" s="324" t="n"/>
      <c r="M19" s="324" t="n"/>
      <c r="N19" s="324" t="n"/>
      <c r="O19" s="324" t="n"/>
      <c r="P19" s="324" t="n"/>
      <c r="Q19" s="324" t="n"/>
      <c r="R19" s="324" t="n"/>
      <c r="S19" s="324" t="n"/>
      <c r="T19" s="324" t="n"/>
      <c r="U19" s="322" t="n"/>
    </row>
    <row r="20" ht="20" customHeight="1">
      <c r="B20" s="296" t="inlineStr">
        <is>
          <t>Okres efektywnej spłaty kapitału (po odliczeniu karencji)</t>
        </is>
      </c>
      <c r="C20" s="300">
        <f>MAX(1,C16-C17)</f>
        <v/>
      </c>
      <c r="D20" s="289" t="inlineStr">
        <is>
          <t>mies.</t>
        </is>
      </c>
      <c r="E20" s="290" t="inlineStr">
        <is>
          <t>Liczba miesięcznych rat kapitałowych po zakończeniu okresu karencji.</t>
        </is>
      </c>
      <c r="F20" s="324" t="n"/>
      <c r="G20" s="324" t="n"/>
      <c r="H20" s="324" t="n"/>
      <c r="I20" s="324" t="n"/>
      <c r="J20" s="324" t="n"/>
      <c r="K20" s="324" t="n"/>
      <c r="L20" s="324" t="n"/>
      <c r="M20" s="324" t="n"/>
      <c r="N20" s="324" t="n"/>
      <c r="O20" s="324" t="n"/>
      <c r="P20" s="324" t="n"/>
      <c r="Q20" s="324" t="n"/>
      <c r="R20" s="324" t="n"/>
      <c r="S20" s="324" t="n"/>
      <c r="T20" s="324" t="n"/>
      <c r="U20" s="322" t="n"/>
    </row>
    <row r="21" ht="20" customHeight="1">
      <c r="B21" s="296" t="inlineStr">
        <is>
          <t>Miesięczna rata kapitałowa (od kapitału podlegającego spłacie)</t>
        </is>
      </c>
      <c r="C21" s="301">
        <f>ROUND(C14/C20,2)</f>
        <v/>
      </c>
      <c r="D21" s="289" t="inlineStr">
        <is>
          <t>tys. zł/m-c</t>
        </is>
      </c>
      <c r="E21" s="290">
        <f>CONCATENATE("Równowartość ",TEXT(ROUND((C10*(1-C12))/C20,2),"#,##0.00")," PLN miesięcznie (po okresie karencji).")</f>
        <v/>
      </c>
      <c r="F21" s="324" t="n"/>
      <c r="G21" s="324" t="n"/>
      <c r="H21" s="324" t="n"/>
      <c r="I21" s="324" t="n"/>
      <c r="J21" s="324" t="n"/>
      <c r="K21" s="324" t="n"/>
      <c r="L21" s="324" t="n"/>
      <c r="M21" s="324" t="n"/>
      <c r="N21" s="324" t="n"/>
      <c r="O21" s="324" t="n"/>
      <c r="P21" s="324" t="n"/>
      <c r="Q21" s="324" t="n"/>
      <c r="R21" s="324" t="n"/>
      <c r="S21" s="324" t="n"/>
      <c r="T21" s="324" t="n"/>
      <c r="U21" s="322" t="n"/>
    </row>
    <row r="23" ht="24" customHeight="1">
      <c r="B23" s="286" t="inlineStr">
        <is>
          <t>2. AUTOMATYCZNY ROCZNY HARMONOGRAM OBSŁUGI POŻYCZKI FENG.01.02 (W TYS. ZŁ) – HORYZONT DO 15 LAT (180 MIESIĘCY)</t>
        </is>
      </c>
    </row>
    <row r="24" ht="19" customHeight="1">
      <c r="B24" s="302" t="inlineStr">
        <is>
          <t>Okres sprawozdawczy / Rok prognozy</t>
        </is>
      </c>
      <c r="C24" s="303" t="inlineStr">
        <is>
          <t>Wykonanie N-2</t>
        </is>
      </c>
      <c r="D24" s="303" t="inlineStr">
        <is>
          <t>Wykonanie N-1</t>
        </is>
      </c>
      <c r="E24" s="303" t="inlineStr">
        <is>
          <t>Bieżący N</t>
        </is>
      </c>
      <c r="F24" s="408" t="n">
        <v>1</v>
      </c>
      <c r="G24" s="408" t="n">
        <v>2</v>
      </c>
      <c r="H24" s="408" t="n">
        <v>3</v>
      </c>
      <c r="I24" s="408" t="n">
        <v>4</v>
      </c>
      <c r="J24" s="408" t="n">
        <v>5</v>
      </c>
      <c r="K24" s="408" t="n">
        <v>6</v>
      </c>
      <c r="L24" s="408" t="n">
        <v>7</v>
      </c>
      <c r="M24" s="408" t="n">
        <v>8</v>
      </c>
      <c r="N24" s="408" t="n">
        <v>9</v>
      </c>
      <c r="O24" s="408" t="n">
        <v>10</v>
      </c>
      <c r="P24" s="408" t="n">
        <v>11</v>
      </c>
      <c r="Q24" s="408" t="n">
        <v>12</v>
      </c>
      <c r="R24" s="408" t="n">
        <v>13</v>
      </c>
      <c r="S24" s="408" t="n">
        <v>14</v>
      </c>
      <c r="T24" s="408" t="n">
        <v>15</v>
      </c>
      <c r="U24" s="408" t="n">
        <v>16</v>
      </c>
    </row>
    <row r="25" ht="22" customHeight="1">
      <c r="B25" s="302" t="inlineStr">
        <is>
          <t>Pozycja harmonogramu pożyczki FENG.01.02 (dane w tys. zł)</t>
        </is>
      </c>
      <c r="C25" s="303">
        <f>$C$8-2</f>
        <v/>
      </c>
      <c r="D25" s="303">
        <f>$C$8-1</f>
        <v/>
      </c>
      <c r="E25" s="303">
        <f>CONCATENATE($C$8," (", $C$9,"m)")</f>
        <v/>
      </c>
      <c r="F25" s="305">
        <f>$C$8</f>
        <v/>
      </c>
      <c r="G25" s="305">
        <f>F25+1</f>
        <v/>
      </c>
      <c r="H25" s="305">
        <f>G25+1</f>
        <v/>
      </c>
      <c r="I25" s="305">
        <f>H25+1</f>
        <v/>
      </c>
      <c r="J25" s="305">
        <f>I25+1</f>
        <v/>
      </c>
      <c r="K25" s="305">
        <f>J25+1</f>
        <v/>
      </c>
      <c r="L25" s="305">
        <f>K25+1</f>
        <v/>
      </c>
      <c r="M25" s="305">
        <f>L25+1</f>
        <v/>
      </c>
      <c r="N25" s="305">
        <f>M25+1</f>
        <v/>
      </c>
      <c r="O25" s="305">
        <f>N25+1</f>
        <v/>
      </c>
      <c r="P25" s="305">
        <f>O25+1</f>
        <v/>
      </c>
      <c r="Q25" s="305">
        <f>P25+1</f>
        <v/>
      </c>
      <c r="R25" s="305">
        <f>Q25+1</f>
        <v/>
      </c>
      <c r="S25" s="305">
        <f>R25+1</f>
        <v/>
      </c>
      <c r="T25" s="305">
        <f>S25+1</f>
        <v/>
      </c>
      <c r="U25" s="305">
        <f>T25+1</f>
        <v/>
      </c>
    </row>
    <row r="26" ht="19" customHeight="1">
      <c r="B26" s="306" t="inlineStr">
        <is>
          <t>Liczba miesięcy od uruchomienia pożyczki (narastająco na koniec roku)</t>
        </is>
      </c>
      <c r="C26" s="307" t="n">
        <v>0</v>
      </c>
      <c r="D26" s="307" t="n">
        <v>0</v>
      </c>
      <c r="E26" s="307" t="n">
        <v>0</v>
      </c>
      <c r="F26" s="308">
        <f>MAX(0,13-$C$18)</f>
        <v/>
      </c>
      <c r="G26" s="308">
        <f>F26+12</f>
        <v/>
      </c>
      <c r="H26" s="308">
        <f>G26+12</f>
        <v/>
      </c>
      <c r="I26" s="308">
        <f>H26+12</f>
        <v/>
      </c>
      <c r="J26" s="308">
        <f>I26+12</f>
        <v/>
      </c>
      <c r="K26" s="308">
        <f>J26+12</f>
        <v/>
      </c>
      <c r="L26" s="308">
        <f>K26+12</f>
        <v/>
      </c>
      <c r="M26" s="308">
        <f>L26+12</f>
        <v/>
      </c>
      <c r="N26" s="308">
        <f>M26+12</f>
        <v/>
      </c>
      <c r="O26" s="308">
        <f>N26+12</f>
        <v/>
      </c>
      <c r="P26" s="308">
        <f>O26+12</f>
        <v/>
      </c>
      <c r="Q26" s="308">
        <f>P26+12</f>
        <v/>
      </c>
      <c r="R26" s="308">
        <f>Q26+12</f>
        <v/>
      </c>
      <c r="S26" s="308">
        <f>R26+12</f>
        <v/>
      </c>
      <c r="T26" s="308">
        <f>S26+12</f>
        <v/>
      </c>
      <c r="U26" s="308">
        <f>T26+12</f>
        <v/>
      </c>
    </row>
    <row r="27" ht="19" customHeight="1">
      <c r="B27" s="306" t="inlineStr">
        <is>
          <t>Liczba aktywnych miesięcy obsługi pożyczki FENG.01.02 w danym roku</t>
        </is>
      </c>
      <c r="C27" s="307" t="n">
        <v>0</v>
      </c>
      <c r="D27" s="307" t="n">
        <v>0</v>
      </c>
      <c r="E27" s="307" t="n">
        <v>0</v>
      </c>
      <c r="F27" s="308">
        <f>MAX(0,MIN(F26,$C$16)-MIN(E26,$C$16))</f>
        <v/>
      </c>
      <c r="G27" s="308">
        <f>MAX(0,MIN(G26,$C$16)-MIN(F26,$C$16))</f>
        <v/>
      </c>
      <c r="H27" s="308">
        <f>MAX(0,MIN(H26,$C$16)-MIN(G26,$C$16))</f>
        <v/>
      </c>
      <c r="I27" s="308">
        <f>MAX(0,MIN(I26,$C$16)-MIN(H26,$C$16))</f>
        <v/>
      </c>
      <c r="J27" s="308">
        <f>MAX(0,MIN(J26,$C$16)-MIN(I26,$C$16))</f>
        <v/>
      </c>
      <c r="K27" s="308">
        <f>MAX(0,MIN(K26,$C$16)-MIN(J26,$C$16))</f>
        <v/>
      </c>
      <c r="L27" s="308">
        <f>MAX(0,MIN(L26,$C$16)-MIN(K26,$C$16))</f>
        <v/>
      </c>
      <c r="M27" s="308">
        <f>MAX(0,MIN(M26,$C$16)-MIN(L26,$C$16))</f>
        <v/>
      </c>
      <c r="N27" s="308">
        <f>MAX(0,MIN(N26,$C$16)-MIN(M26,$C$16))</f>
        <v/>
      </c>
      <c r="O27" s="308">
        <f>MAX(0,MIN(O26,$C$16)-MIN(N26,$C$16))</f>
        <v/>
      </c>
      <c r="P27" s="308">
        <f>MAX(0,MIN(P26,$C$16)-MIN(O26,$C$16))</f>
        <v/>
      </c>
      <c r="Q27" s="308">
        <f>MAX(0,MIN(Q26,$C$16)-MIN(P26,$C$16))</f>
        <v/>
      </c>
      <c r="R27" s="308">
        <f>MAX(0,MIN(R26,$C$16)-MIN(Q26,$C$16))</f>
        <v/>
      </c>
      <c r="S27" s="308">
        <f>MAX(0,MIN(S26,$C$16)-MIN(R26,$C$16))</f>
        <v/>
      </c>
      <c r="T27" s="308">
        <f>MAX(0,MIN(T26,$C$16)-MIN(S26,$C$16))</f>
        <v/>
      </c>
      <c r="U27" s="308">
        <f>MAX(0,MIN(U26,$C$16)-MIN(T26,$C$16))</f>
        <v/>
      </c>
    </row>
    <row r="28" ht="19" customHeight="1">
      <c r="B28" s="306" t="inlineStr">
        <is>
          <t>Liczba rat kapitałowych płatnych w danym roku (po uwzględnieniu karencji)</t>
        </is>
      </c>
      <c r="C28" s="307" t="n">
        <v>0</v>
      </c>
      <c r="D28" s="307" t="n">
        <v>0</v>
      </c>
      <c r="E28" s="307" t="n">
        <v>0</v>
      </c>
      <c r="F28" s="308">
        <f>MAX(0,MIN(F26,$C$16)-MAX(MIN(E26,$C$16),$C$17))</f>
        <v/>
      </c>
      <c r="G28" s="308">
        <f>MAX(0,MIN(G26,$C$16)-MAX(MIN(F26,$C$16),$C$17))</f>
        <v/>
      </c>
      <c r="H28" s="308">
        <f>MAX(0,MIN(H26,$C$16)-MAX(MIN(G26,$C$16),$C$17))</f>
        <v/>
      </c>
      <c r="I28" s="308">
        <f>MAX(0,MIN(I26,$C$16)-MAX(MIN(H26,$C$16),$C$17))</f>
        <v/>
      </c>
      <c r="J28" s="308">
        <f>MAX(0,MIN(J26,$C$16)-MAX(MIN(I26,$C$16),$C$17))</f>
        <v/>
      </c>
      <c r="K28" s="308">
        <f>MAX(0,MIN(K26,$C$16)-MAX(MIN(J26,$C$16),$C$17))</f>
        <v/>
      </c>
      <c r="L28" s="308">
        <f>MAX(0,MIN(L26,$C$16)-MAX(MIN(K26,$C$16),$C$17))</f>
        <v/>
      </c>
      <c r="M28" s="308">
        <f>MAX(0,MIN(M26,$C$16)-MAX(MIN(L26,$C$16),$C$17))</f>
        <v/>
      </c>
      <c r="N28" s="308">
        <f>MAX(0,MIN(N26,$C$16)-MAX(MIN(M26,$C$16),$C$17))</f>
        <v/>
      </c>
      <c r="O28" s="308">
        <f>MAX(0,MIN(O26,$C$16)-MAX(MIN(N26,$C$16),$C$17))</f>
        <v/>
      </c>
      <c r="P28" s="308">
        <f>MAX(0,MIN(P26,$C$16)-MAX(MIN(O26,$C$16),$C$17))</f>
        <v/>
      </c>
      <c r="Q28" s="308">
        <f>MAX(0,MIN(Q26,$C$16)-MAX(MIN(P26,$C$16),$C$17))</f>
        <v/>
      </c>
      <c r="R28" s="308">
        <f>MAX(0,MIN(R26,$C$16)-MAX(MIN(Q26,$C$16),$C$17))</f>
        <v/>
      </c>
      <c r="S28" s="308">
        <f>MAX(0,MIN(S26,$C$16)-MAX(MIN(R26,$C$16),$C$17))</f>
        <v/>
      </c>
      <c r="T28" s="308">
        <f>MAX(0,MIN(T26,$C$16)-MAX(MIN(S26,$C$16),$C$17))</f>
        <v/>
      </c>
      <c r="U28" s="308">
        <f>MAX(0,MIN(U26,$C$16)-MAX(MIN(T26,$C$16),$C$17))</f>
        <v/>
      </c>
    </row>
    <row r="29" ht="19" customHeight="1">
      <c r="B29" s="287" t="inlineStr">
        <is>
          <t>Wypłata pożyczki FENG.01.02 (transza ogółem w tys. zł)</t>
        </is>
      </c>
      <c r="C29" s="309" t="n">
        <v>0</v>
      </c>
      <c r="D29" s="309" t="n">
        <v>0</v>
      </c>
      <c r="E29" s="309" t="n">
        <v>0</v>
      </c>
      <c r="F29" s="310">
        <f>$C$11</f>
        <v/>
      </c>
      <c r="G29" s="310" t="n">
        <v>0</v>
      </c>
      <c r="H29" s="310" t="n">
        <v>0</v>
      </c>
      <c r="I29" s="310" t="n">
        <v>0</v>
      </c>
      <c r="J29" s="310" t="n">
        <v>0</v>
      </c>
      <c r="K29" s="310" t="n">
        <v>0</v>
      </c>
      <c r="L29" s="310" t="n">
        <v>0</v>
      </c>
      <c r="M29" s="310" t="n">
        <v>0</v>
      </c>
      <c r="N29" s="310" t="n">
        <v>0</v>
      </c>
      <c r="O29" s="310" t="n">
        <v>0</v>
      </c>
      <c r="P29" s="310" t="n">
        <v>0</v>
      </c>
      <c r="Q29" s="310" t="n">
        <v>0</v>
      </c>
      <c r="R29" s="310" t="n">
        <v>0</v>
      </c>
      <c r="S29" s="310" t="n">
        <v>0</v>
      </c>
      <c r="T29" s="310" t="n">
        <v>0</v>
      </c>
      <c r="U29" s="310" t="n">
        <v>0</v>
      </c>
    </row>
    <row r="30" ht="19" customHeight="1">
      <c r="B30" s="287" t="inlineStr">
        <is>
          <t>Warunkowa Dotacja – pomniejszenie kapitału (5% / 10% / 15%) w tys. zł [Pozostałe przychody operacyjne – Dotacje]</t>
        </is>
      </c>
      <c r="C30" s="309" t="n">
        <v>0</v>
      </c>
      <c r="D30" s="309" t="n">
        <v>0</v>
      </c>
      <c r="E30" s="309" t="n">
        <v>0</v>
      </c>
      <c r="F30" s="310">
        <f>IF(F24=$C$19,$C$13,0)</f>
        <v/>
      </c>
      <c r="G30" s="310">
        <f>IF(G24=$C$19,$C$13,0)</f>
        <v/>
      </c>
      <c r="H30" s="310">
        <f>IF(H24=$C$19,$C$13,0)</f>
        <v/>
      </c>
      <c r="I30" s="310">
        <f>IF(I24=$C$19,$C$13,0)</f>
        <v/>
      </c>
      <c r="J30" s="310">
        <f>IF(J24=$C$19,$C$13,0)</f>
        <v/>
      </c>
      <c r="K30" s="310">
        <f>IF(K24=$C$19,$C$13,0)</f>
        <v/>
      </c>
      <c r="L30" s="310">
        <f>IF(L24=$C$19,$C$13,0)</f>
        <v/>
      </c>
      <c r="M30" s="310">
        <f>IF(M24=$C$19,$C$13,0)</f>
        <v/>
      </c>
      <c r="N30" s="310">
        <f>IF(N24=$C$19,$C$13,0)</f>
        <v/>
      </c>
      <c r="O30" s="310">
        <f>IF(O24=$C$19,$C$13,0)</f>
        <v/>
      </c>
      <c r="P30" s="310">
        <f>IF(P24=$C$19,$C$13,0)</f>
        <v/>
      </c>
      <c r="Q30" s="310">
        <f>IF(Q24=$C$19,$C$13,0)</f>
        <v/>
      </c>
      <c r="R30" s="310">
        <f>IF(R24=$C$19,$C$13,0)</f>
        <v/>
      </c>
      <c r="S30" s="310">
        <f>IF(S24=$C$19,$C$13,0)</f>
        <v/>
      </c>
      <c r="T30" s="310">
        <f>IF(T24=$C$19,$C$13,0)</f>
        <v/>
      </c>
      <c r="U30" s="310">
        <f>IF(U24=$C$19,$C$13,0)</f>
        <v/>
      </c>
    </row>
    <row r="31" ht="19" customHeight="1">
      <c r="B31" s="287" t="inlineStr">
        <is>
          <t>Spłata rat kapitałowych pożyczki FENG.01.02 w roku (tys. zł) [Spłacone raty kredytów i pożyczek]</t>
        </is>
      </c>
      <c r="C31" s="309" t="n">
        <v>0</v>
      </c>
      <c r="D31" s="309" t="n">
        <v>0</v>
      </c>
      <c r="E31" s="309" t="n">
        <v>0</v>
      </c>
      <c r="F31" s="310">
        <f>IF(F28=0,0,IF(F26&gt;=$C$16,$C$14,MIN($C$14,ROUND(F28*$C$21,1))))</f>
        <v/>
      </c>
      <c r="G31" s="310">
        <f>IF(G28=0,0,IF(G26&gt;=$C$16,F32,MIN(F32,ROUND(G28*$C$21,1))))</f>
        <v/>
      </c>
      <c r="H31" s="310">
        <f>IF(H28=0,0,IF(H26&gt;=$C$16,G32,MIN(G32,ROUND(H28*$C$21,1))))</f>
        <v/>
      </c>
      <c r="I31" s="310">
        <f>IF(I28=0,0,IF(I26&gt;=$C$16,H32,MIN(H32,ROUND(I28*$C$21,1))))</f>
        <v/>
      </c>
      <c r="J31" s="310">
        <f>IF(J28=0,0,IF(J26&gt;=$C$16,I32,MIN(I32,ROUND(J28*$C$21,1))))</f>
        <v/>
      </c>
      <c r="K31" s="310">
        <f>IF(K28=0,0,IF(K26&gt;=$C$16,J32,MIN(J32,ROUND(K28*$C$21,1))))</f>
        <v/>
      </c>
      <c r="L31" s="310">
        <f>IF(L28=0,0,IF(L26&gt;=$C$16,K32,MIN(K32,ROUND(L28*$C$21,1))))</f>
        <v/>
      </c>
      <c r="M31" s="310">
        <f>IF(M28=0,0,IF(M26&gt;=$C$16,L32,MIN(L32,ROUND(M28*$C$21,1))))</f>
        <v/>
      </c>
      <c r="N31" s="310">
        <f>IF(N28=0,0,IF(N26&gt;=$C$16,M32,MIN(M32,ROUND(N28*$C$21,1))))</f>
        <v/>
      </c>
      <c r="O31" s="310">
        <f>IF(O28=0,0,IF(O26&gt;=$C$16,N32,MIN(N32,ROUND(O28*$C$21,1))))</f>
        <v/>
      </c>
      <c r="P31" s="310">
        <f>IF(P28=0,0,IF(P26&gt;=$C$16,O32,MIN(O32,ROUND(P28*$C$21,1))))</f>
        <v/>
      </c>
      <c r="Q31" s="310">
        <f>IF(Q28=0,0,IF(Q26&gt;=$C$16,P32,MIN(P32,ROUND(Q28*$C$21,1))))</f>
        <v/>
      </c>
      <c r="R31" s="310">
        <f>IF(R28=0,0,IF(R26&gt;=$C$16,Q32,MIN(Q32,ROUND(R28*$C$21,1))))</f>
        <v/>
      </c>
      <c r="S31" s="310">
        <f>IF(S28=0,0,IF(S26&gt;=$C$16,R32,MIN(R32,ROUND(S28*$C$21,1))))</f>
        <v/>
      </c>
      <c r="T31" s="310">
        <f>IF(T28=0,0,IF(T26&gt;=$C$16,S32,MIN(S32,ROUND(T28*$C$21,1))))</f>
        <v/>
      </c>
      <c r="U31" s="310">
        <f>IF(U28=0,0,IF(U26&gt;=$C$16,T32,MIN(T32,ROUND(U28*$C$21,1))))</f>
        <v/>
      </c>
    </row>
    <row r="32" ht="19" customHeight="1">
      <c r="B32" s="306" t="inlineStr">
        <is>
          <t>Saldo kapitału oprocentowanego (do spłaty) na koniec roku (tys. zł)</t>
        </is>
      </c>
      <c r="C32" s="309" t="n">
        <v>0</v>
      </c>
      <c r="D32" s="309" t="n">
        <v>0</v>
      </c>
      <c r="E32" s="309" t="n">
        <v>0</v>
      </c>
      <c r="F32" s="311">
        <f>MAX(0,$C$14-F31)</f>
        <v/>
      </c>
      <c r="G32" s="311">
        <f>MAX(0,F32-G31)</f>
        <v/>
      </c>
      <c r="H32" s="311">
        <f>MAX(0,G32-H31)</f>
        <v/>
      </c>
      <c r="I32" s="311">
        <f>MAX(0,H32-I31)</f>
        <v/>
      </c>
      <c r="J32" s="311">
        <f>MAX(0,I32-J31)</f>
        <v/>
      </c>
      <c r="K32" s="311">
        <f>MAX(0,J32-K31)</f>
        <v/>
      </c>
      <c r="L32" s="311">
        <f>MAX(0,K32-L31)</f>
        <v/>
      </c>
      <c r="M32" s="311">
        <f>MAX(0,L32-M31)</f>
        <v/>
      </c>
      <c r="N32" s="311">
        <f>MAX(0,M32-N31)</f>
        <v/>
      </c>
      <c r="O32" s="311">
        <f>MAX(0,N32-O31)</f>
        <v/>
      </c>
      <c r="P32" s="311">
        <f>MAX(0,O32-P31)</f>
        <v/>
      </c>
      <c r="Q32" s="311">
        <f>MAX(0,P32-Q31)</f>
        <v/>
      </c>
      <c r="R32" s="311">
        <f>MAX(0,Q32-R31)</f>
        <v/>
      </c>
      <c r="S32" s="311">
        <f>MAX(0,R32-S31)</f>
        <v/>
      </c>
      <c r="T32" s="311">
        <f>MAX(0,S32-T31)</f>
        <v/>
      </c>
      <c r="U32" s="311">
        <f>MAX(0,T32-U31)</f>
        <v/>
      </c>
    </row>
    <row r="33" ht="19" customHeight="1">
      <c r="B33" s="306" t="inlineStr">
        <is>
          <t>Saldo Warunkowej Dotacji (przed pomniejszeniem kapitału) na koniec roku (tys. zł)</t>
        </is>
      </c>
      <c r="C33" s="309" t="n">
        <v>0</v>
      </c>
      <c r="D33" s="309" t="n">
        <v>0</v>
      </c>
      <c r="E33" s="309" t="n">
        <v>0</v>
      </c>
      <c r="F33" s="311">
        <f>MAX(0,$C$13-F30)</f>
        <v/>
      </c>
      <c r="G33" s="311">
        <f>MAX(0,F33-G30)</f>
        <v/>
      </c>
      <c r="H33" s="311">
        <f>MAX(0,G33-H30)</f>
        <v/>
      </c>
      <c r="I33" s="311">
        <f>MAX(0,H33-I30)</f>
        <v/>
      </c>
      <c r="J33" s="311">
        <f>MAX(0,I33-J30)</f>
        <v/>
      </c>
      <c r="K33" s="311">
        <f>MAX(0,J33-K30)</f>
        <v/>
      </c>
      <c r="L33" s="311">
        <f>MAX(0,K33-L30)</f>
        <v/>
      </c>
      <c r="M33" s="311">
        <f>MAX(0,L33-M30)</f>
        <v/>
      </c>
      <c r="N33" s="311">
        <f>MAX(0,M33-N30)</f>
        <v/>
      </c>
      <c r="O33" s="311">
        <f>MAX(0,N33-O30)</f>
        <v/>
      </c>
      <c r="P33" s="311">
        <f>MAX(0,O33-P30)</f>
        <v/>
      </c>
      <c r="Q33" s="311">
        <f>MAX(0,P33-Q30)</f>
        <v/>
      </c>
      <c r="R33" s="311">
        <f>MAX(0,Q33-R30)</f>
        <v/>
      </c>
      <c r="S33" s="311">
        <f>MAX(0,R33-S30)</f>
        <v/>
      </c>
      <c r="T33" s="311">
        <f>MAX(0,S33-T30)</f>
        <v/>
      </c>
      <c r="U33" s="311">
        <f>MAX(0,T33-U30)</f>
        <v/>
      </c>
    </row>
    <row r="34" ht="19" customHeight="1">
      <c r="B34" s="287" t="inlineStr">
        <is>
          <t>CAŁKOWITE SALDO POŻYCZKI FENG.01.02 NA KONIEC ROKU (tys. zł) [wiersz 32 + 33]</t>
        </is>
      </c>
      <c r="C34" s="309" t="n">
        <v>0</v>
      </c>
      <c r="D34" s="309" t="n">
        <v>0</v>
      </c>
      <c r="E34" s="309" t="n">
        <v>0</v>
      </c>
      <c r="F34" s="310">
        <f>F32+F33</f>
        <v/>
      </c>
      <c r="G34" s="310">
        <f>G32+G33</f>
        <v/>
      </c>
      <c r="H34" s="310">
        <f>H32+H33</f>
        <v/>
      </c>
      <c r="I34" s="310">
        <f>I32+I33</f>
        <v/>
      </c>
      <c r="J34" s="310">
        <f>J32+J33</f>
        <v/>
      </c>
      <c r="K34" s="310">
        <f>K32+K33</f>
        <v/>
      </c>
      <c r="L34" s="310">
        <f>L32+L33</f>
        <v/>
      </c>
      <c r="M34" s="310">
        <f>M32+M33</f>
        <v/>
      </c>
      <c r="N34" s="310">
        <f>N32+N33</f>
        <v/>
      </c>
      <c r="O34" s="310">
        <f>O32+O33</f>
        <v/>
      </c>
      <c r="P34" s="310">
        <f>P32+P33</f>
        <v/>
      </c>
      <c r="Q34" s="310">
        <f>Q32+Q33</f>
        <v/>
      </c>
      <c r="R34" s="310">
        <f>R32+R33</f>
        <v/>
      </c>
      <c r="S34" s="310">
        <f>S32+S33</f>
        <v/>
      </c>
      <c r="T34" s="310">
        <f>T32+T33</f>
        <v/>
      </c>
      <c r="U34" s="310">
        <f>U32+U33</f>
        <v/>
      </c>
    </row>
    <row r="35" ht="19" customHeight="1">
      <c r="B35" s="306" t="inlineStr">
        <is>
          <t xml:space="preserve">  w tym: Zobowiązania krótkoterminowe z tyt. pożyczki FENG.01.02 (do 12 m-cy, tys. zł)</t>
        </is>
      </c>
      <c r="C35" s="309" t="n">
        <v>0</v>
      </c>
      <c r="D35" s="309" t="n">
        <v>0</v>
      </c>
      <c r="E35" s="309" t="n">
        <v>0</v>
      </c>
      <c r="F35" s="311">
        <f>G31</f>
        <v/>
      </c>
      <c r="G35" s="311">
        <f>H31</f>
        <v/>
      </c>
      <c r="H35" s="311">
        <f>I31</f>
        <v/>
      </c>
      <c r="I35" s="311">
        <f>J31</f>
        <v/>
      </c>
      <c r="J35" s="311">
        <f>K31</f>
        <v/>
      </c>
      <c r="K35" s="311">
        <f>L31</f>
        <v/>
      </c>
      <c r="L35" s="311">
        <f>M31</f>
        <v/>
      </c>
      <c r="M35" s="311">
        <f>N31</f>
        <v/>
      </c>
      <c r="N35" s="311">
        <f>O31</f>
        <v/>
      </c>
      <c r="O35" s="311">
        <f>P31</f>
        <v/>
      </c>
      <c r="P35" s="311">
        <f>Q31</f>
        <v/>
      </c>
      <c r="Q35" s="311">
        <f>R31</f>
        <v/>
      </c>
      <c r="R35" s="311">
        <f>S31</f>
        <v/>
      </c>
      <c r="S35" s="311">
        <f>T31</f>
        <v/>
      </c>
      <c r="T35" s="311">
        <f>U31</f>
        <v/>
      </c>
      <c r="U35" s="311" t="n">
        <v>0</v>
      </c>
    </row>
    <row r="36" ht="19" customHeight="1">
      <c r="B36" s="306" t="inlineStr">
        <is>
          <t xml:space="preserve">  w tym: Zobowiązania długoterminowe z tyt. pożyczki FENG.01.02 (powyżej 12 m-cy, tys. zł)</t>
        </is>
      </c>
      <c r="C36" s="309" t="n">
        <v>0</v>
      </c>
      <c r="D36" s="309" t="n">
        <v>0</v>
      </c>
      <c r="E36" s="309" t="n">
        <v>0</v>
      </c>
      <c r="F36" s="311">
        <f>MAX(0,F34-F35)</f>
        <v/>
      </c>
      <c r="G36" s="311">
        <f>MAX(0,G34-G35)</f>
        <v/>
      </c>
      <c r="H36" s="311">
        <f>MAX(0,H34-H35)</f>
        <v/>
      </c>
      <c r="I36" s="311">
        <f>MAX(0,I34-I35)</f>
        <v/>
      </c>
      <c r="J36" s="311">
        <f>MAX(0,J34-J35)</f>
        <v/>
      </c>
      <c r="K36" s="311">
        <f>MAX(0,K34-K35)</f>
        <v/>
      </c>
      <c r="L36" s="311">
        <f>MAX(0,L34-L35)</f>
        <v/>
      </c>
      <c r="M36" s="311">
        <f>MAX(0,M34-M35)</f>
        <v/>
      </c>
      <c r="N36" s="311">
        <f>MAX(0,N34-N35)</f>
        <v/>
      </c>
      <c r="O36" s="311">
        <f>MAX(0,O34-O35)</f>
        <v/>
      </c>
      <c r="P36" s="311">
        <f>MAX(0,P34-P35)</f>
        <v/>
      </c>
      <c r="Q36" s="311">
        <f>MAX(0,Q34-Q35)</f>
        <v/>
      </c>
      <c r="R36" s="311">
        <f>MAX(0,R34-R35)</f>
        <v/>
      </c>
      <c r="S36" s="311">
        <f>MAX(0,S34-S35)</f>
        <v/>
      </c>
      <c r="T36" s="311">
        <f>MAX(0,T34-T35)</f>
        <v/>
      </c>
      <c r="U36" s="311">
        <f>MAX(0,U34-U35)</f>
        <v/>
      </c>
    </row>
    <row r="37" ht="19" customHeight="1">
      <c r="B37" s="287" t="inlineStr">
        <is>
          <t>ODSETKI ROCZNE OD POŻYCZKI FENG.01.02 (tys. zł) – naliczane wyłącznie od kapitału z wiersza 32!</t>
        </is>
      </c>
      <c r="C37" s="309" t="n">
        <v>0</v>
      </c>
      <c r="D37" s="309" t="n">
        <v>0</v>
      </c>
      <c r="E37" s="309" t="n">
        <v>0</v>
      </c>
      <c r="F37" s="310">
        <f>ROUND((($C$14+F32)/2)*$C$15/12*F27,1)</f>
        <v/>
      </c>
      <c r="G37" s="310">
        <f>ROUND(((F32+G32)/2)*$C$15/12*G27,1)</f>
        <v/>
      </c>
      <c r="H37" s="310">
        <f>ROUND(((G32+H32)/2)*$C$15/12*H27,1)</f>
        <v/>
      </c>
      <c r="I37" s="310">
        <f>ROUND(((H32+I32)/2)*$C$15/12*I27,1)</f>
        <v/>
      </c>
      <c r="J37" s="310">
        <f>ROUND(((I32+J32)/2)*$C$15/12*J27,1)</f>
        <v/>
      </c>
      <c r="K37" s="310">
        <f>ROUND(((J32+K32)/2)*$C$15/12*K27,1)</f>
        <v/>
      </c>
      <c r="L37" s="310">
        <f>ROUND(((K32+L32)/2)*$C$15/12*L27,1)</f>
        <v/>
      </c>
      <c r="M37" s="310">
        <f>ROUND(((L32+M32)/2)*$C$15/12*M27,1)</f>
        <v/>
      </c>
      <c r="N37" s="310">
        <f>ROUND(((M32+N32)/2)*$C$15/12*N27,1)</f>
        <v/>
      </c>
      <c r="O37" s="310">
        <f>ROUND(((N32+O32)/2)*$C$15/12*O27,1)</f>
        <v/>
      </c>
      <c r="P37" s="310">
        <f>ROUND(((O32+P32)/2)*$C$15/12*P27,1)</f>
        <v/>
      </c>
      <c r="Q37" s="310">
        <f>ROUND(((P32+Q32)/2)*$C$15/12*Q27,1)</f>
        <v/>
      </c>
      <c r="R37" s="310">
        <f>ROUND(((Q32+R32)/2)*$C$15/12*R27,1)</f>
        <v/>
      </c>
      <c r="S37" s="310">
        <f>ROUND(((R32+S32)/2)*$C$15/12*S27,1)</f>
        <v/>
      </c>
      <c r="T37" s="310">
        <f>ROUND(((S32+T32)/2)*$C$15/12*T27,1)</f>
        <v/>
      </c>
      <c r="U37" s="310">
        <f>ROUND(((T32+U32)/2)*$C$15/12*U27,1)</f>
        <v/>
      </c>
    </row>
    <row r="39" ht="24" customHeight="1">
      <c r="B39" s="286" t="inlineStr">
        <is>
          <t>3. INSTRUKCJA WYPEŁNIANIA PROGNOZY ORAZ AUTOMATYCZNA KONTROLA SPÓJNOŚCI DANYCH</t>
        </is>
      </c>
    </row>
    <row r="40" ht="24" customHeight="1">
      <c r="B40" s="287" t="inlineStr">
        <is>
          <t>KROK 1 (Parametry):</t>
        </is>
      </c>
      <c r="C40" s="306" t="inlineStr">
        <is>
          <t>Wypełnij żółte pola w Sekcji 1 powyżej (nazwa firmy, NIP, Rok N, kwota pożyczki, % Warunkowej Dotacji, oprocentowanie, okres spłaty i karencja).</t>
        </is>
      </c>
      <c r="D40" s="324" t="n"/>
      <c r="E40" s="324" t="n"/>
      <c r="F40" s="324" t="n"/>
      <c r="G40" s="324" t="n"/>
      <c r="H40" s="324" t="n"/>
      <c r="I40" s="324" t="n"/>
      <c r="J40" s="324" t="n"/>
      <c r="K40" s="324" t="n"/>
      <c r="L40" s="324" t="n"/>
      <c r="M40" s="324" t="n"/>
      <c r="N40" s="324" t="n"/>
      <c r="O40" s="324" t="n"/>
      <c r="P40" s="324" t="n"/>
      <c r="Q40" s="324" t="n"/>
      <c r="R40" s="324" t="n"/>
      <c r="S40" s="324" t="n"/>
      <c r="T40" s="324" t="n"/>
      <c r="U40" s="322" t="n"/>
    </row>
    <row r="41" ht="24" customHeight="1">
      <c r="B41" s="287" t="inlineStr">
        <is>
          <t>KROK 2 (Jednostki i okresy):</t>
        </is>
      </c>
      <c r="C41" s="306" t="inlineStr">
        <is>
          <t>Wszystkie kwoty w zakładce 'prognozy (obowiązkowe)' wpisuj w TYS. ZŁ z dokładnością do 1 miejsca po przecinku (np. 1 500,0 tys. zł = 1 500 000 zł). Wypełnij 2 lata historyczne (N-2, N-1), wykonanie w roku bieżącym (N) oraz prognozę na cały okres spłaty pożyczki.</t>
        </is>
      </c>
      <c r="D41" s="324" t="n"/>
      <c r="E41" s="324" t="n"/>
      <c r="F41" s="324" t="n"/>
      <c r="G41" s="324" t="n"/>
      <c r="H41" s="324" t="n"/>
      <c r="I41" s="324" t="n"/>
      <c r="J41" s="324" t="n"/>
      <c r="K41" s="324" t="n"/>
      <c r="L41" s="324" t="n"/>
      <c r="M41" s="324" t="n"/>
      <c r="N41" s="324" t="n"/>
      <c r="O41" s="324" t="n"/>
      <c r="P41" s="324" t="n"/>
      <c r="Q41" s="324" t="n"/>
      <c r="R41" s="324" t="n"/>
      <c r="S41" s="324" t="n"/>
      <c r="T41" s="324" t="n"/>
      <c r="U41" s="322" t="n"/>
    </row>
    <row r="42" ht="24" customHeight="1">
      <c r="B42" s="287" t="inlineStr">
        <is>
          <t>KROK 3 (Koszty finansowe i raty):</t>
        </is>
      </c>
      <c r="C42" s="306" t="inlineStr">
        <is>
          <t>W arkuszu 'prognozy (obowiązkowe)' uwzględnij odsetki od pożyczki FENG.01.02 (wiersz 37 powyżej) w poz. II.3.b '- koszty finansowe' (wiersz 22), natomiast spłacone raty kapitałowe (wiersz 31 powyżej) w wierszu 32 'Spłacone raty kredytów i pożyczek'.</t>
        </is>
      </c>
      <c r="D42" s="324" t="n"/>
      <c r="E42" s="324" t="n"/>
      <c r="F42" s="324" t="n"/>
      <c r="G42" s="324" t="n"/>
      <c r="H42" s="324" t="n"/>
      <c r="I42" s="324" t="n"/>
      <c r="J42" s="324" t="n"/>
      <c r="K42" s="324" t="n"/>
      <c r="L42" s="324" t="n"/>
      <c r="M42" s="324" t="n"/>
      <c r="N42" s="324" t="n"/>
      <c r="O42" s="324" t="n"/>
      <c r="P42" s="324" t="n"/>
      <c r="Q42" s="324" t="n"/>
      <c r="R42" s="324" t="n"/>
      <c r="S42" s="324" t="n"/>
      <c r="T42" s="324" t="n"/>
      <c r="U42" s="322" t="n"/>
    </row>
    <row r="43" ht="24" customHeight="1">
      <c r="B43" s="287" t="inlineStr">
        <is>
          <t>KROK 4 (Amortyzacja i dotacja):</t>
        </is>
      </c>
      <c r="C43" s="306" t="inlineStr">
        <is>
          <t>W poz. II.3.b '- amortyzacja' (wiersz 21) uwzględnij odpisy amortyzacyjne (pamiętając, że część sfinansowana Warunkową Dotacją nie stanowi kosztu uzyskania przychodu podatkowego). Na dole arkusza 'prognozy (obowiązkowe)' znajdują się wiersze informacyjne z harmonogramu FENG.01.02.</t>
        </is>
      </c>
      <c r="D43" s="324" t="n"/>
      <c r="E43" s="324" t="n"/>
      <c r="F43" s="324" t="n"/>
      <c r="G43" s="324" t="n"/>
      <c r="H43" s="324" t="n"/>
      <c r="I43" s="324" t="n"/>
      <c r="J43" s="324" t="n"/>
      <c r="K43" s="324" t="n"/>
      <c r="L43" s="324" t="n"/>
      <c r="M43" s="324" t="n"/>
      <c r="N43" s="324" t="n"/>
      <c r="O43" s="324" t="n"/>
      <c r="P43" s="324" t="n"/>
      <c r="Q43" s="324" t="n"/>
      <c r="R43" s="324" t="n"/>
      <c r="S43" s="324" t="n"/>
      <c r="T43" s="324" t="n"/>
      <c r="U43" s="322" t="n"/>
    </row>
    <row r="44" ht="24" customHeight="1">
      <c r="B44" s="312" t="inlineStr">
        <is>
          <t>KONTROLA KOMPLETNOŚCI RACHUNKU:</t>
        </is>
      </c>
      <c r="C44" s="295">
        <f>IF(SUM('prognozy (obowiązkowe)'!E12:T12)&gt;0,"OK – wprowadzono prognozowane przychody w okresie spłaty pożyczki.","INFO: Uzupełnij prognozowane przychody i koszty w arkuszu prognozy (obowiązkowe).")</f>
        <v/>
      </c>
      <c r="D44" s="324" t="n"/>
      <c r="E44" s="324" t="n"/>
      <c r="F44" s="324" t="n"/>
      <c r="G44" s="324" t="n"/>
      <c r="H44" s="324" t="n"/>
      <c r="I44" s="324" t="n"/>
      <c r="J44" s="324" t="n"/>
      <c r="K44" s="324" t="n"/>
      <c r="L44" s="324" t="n"/>
      <c r="M44" s="324" t="n"/>
      <c r="N44" s="324" t="n"/>
      <c r="O44" s="324" t="n"/>
      <c r="P44" s="324" t="n"/>
      <c r="Q44" s="324" t="n"/>
      <c r="R44" s="324" t="n"/>
      <c r="S44" s="324" t="n"/>
      <c r="T44" s="324" t="n"/>
      <c r="U44" s="322" t="n"/>
    </row>
    <row r="45" ht="24" customHeight="1">
      <c r="B45" s="312" t="inlineStr">
        <is>
          <t>KONTROLA OBSŁUGI ZADŁUŻENIA:</t>
        </is>
      </c>
      <c r="C45" s="295">
        <f>IF(SUM('prognozy (obowiązkowe)'!E32:T32)&gt;=ROUND(C14,0)-1,"OK – suma zaplanowanych spłat rat w wierszu 32 pokrywa kapitał pożyczki FENG.01.02 do spłaty.","UWAGA: Suma spłaconych rat kredytów i pożyczek w wierszu 32 arkusza prognozy (obowiązkowe) jest niższa niż kapitał pożyczki FENG.01.02 do spłaty!")</f>
        <v/>
      </c>
      <c r="D45" s="324" t="n"/>
      <c r="E45" s="324" t="n"/>
      <c r="F45" s="324" t="n"/>
      <c r="G45" s="324" t="n"/>
      <c r="H45" s="324" t="n"/>
      <c r="I45" s="324" t="n"/>
      <c r="J45" s="324" t="n"/>
      <c r="K45" s="324" t="n"/>
      <c r="L45" s="324" t="n"/>
      <c r="M45" s="324" t="n"/>
      <c r="N45" s="324" t="n"/>
      <c r="O45" s="324" t="n"/>
      <c r="P45" s="324" t="n"/>
      <c r="Q45" s="324" t="n"/>
      <c r="R45" s="324" t="n"/>
      <c r="S45" s="324" t="n"/>
      <c r="T45" s="324" t="n"/>
      <c r="U45" s="322" t="n"/>
    </row>
    <row r="46" ht="24" customHeight="1">
      <c r="B46" s="409" t="inlineStr">
        <is>
          <t>4. OBOWIĄZKOWE ZAŁOŻENIA I UZASADNIENIE PROGNOZ FINANSOWYCH W ZWIĄZKU Z REALIZOWANĄ INWESTYCJĄ (§ 6 ust. 3 pkt 6 UO)</t>
        </is>
      </c>
    </row>
    <row r="47" ht="42" customHeight="1">
      <c r="B47" s="410" t="inlineStr">
        <is>
          <t>UWAGA (Wymóg § 6 ust. 3 pkt 6 Umowy Operacyjnej PARP FENG.01.02): Wnioskodawca zobowiązany jest opisać poniżej założenia leżące u podstaw planowanych przychodów i kosztów w związku z realizowaną Inwestycją Końcową. Prognoza finansowa w kolejnych zakładkach MUSI uwzględniać: (1) wpływ wdrażanej inwestycji (wzrost przychodów / oszczędności kosztowe GOZ i Przemysłu 4.0), (2) wnioskowaną Jednostkową Pożyczkę FENG.01.02 (wypłatę pożyczki, spłatę rat kapitałowych i odsetek oraz ewentualną Warunkową Dotację pomniejszającą kapitał), a także (3) pozostałe posiadane zobowiązania dłużne.</t>
        </is>
      </c>
    </row>
    <row r="48" ht="24" customHeight="1">
      <c r="B48" s="411" t="inlineStr">
        <is>
          <t>4.1. Założenia dotyczące prognozowanych PRZYCHODÓW (wpływ wdrażanej Inwestycji Końcowej Przemysł 4.0 / GOZ na zdolności produkcyjne, nowe produkty/usługi, automatyzację, rynek zbytu i dynamikę sprzedaży w okresie prognozy):</t>
        </is>
      </c>
      <c r="C48" s="415" t="n"/>
      <c r="D48" s="415" t="n"/>
      <c r="E48" s="415" t="n"/>
      <c r="F48" s="415" t="n"/>
      <c r="G48" s="416" t="n"/>
    </row>
    <row r="49" ht="54" customHeight="1">
      <c r="B49" s="413" t="inlineStr">
        <is>
          <t>[WPISZ UZASADNIENIE PRZYCHODÓW: np. wzrost mocy produkcyjnych o X% dzięki wdrożeniu linii zrobotyzowanej / systemu MES od roku N+1, wprowadzenie nowych produktów cyrkularnych, zawarte kontrakty i listy intencyjne...]</t>
        </is>
      </c>
      <c r="C49" s="417" t="n"/>
      <c r="D49" s="417" t="n"/>
      <c r="E49" s="417" t="n"/>
      <c r="F49" s="417" t="n"/>
      <c r="G49" s="418" t="n"/>
    </row>
    <row r="50" ht="24" customHeight="1">
      <c r="B50" s="411" t="inlineStr">
        <is>
          <t>4.2. Założenia dotyczące prognozowanych KOSZTÓW OPERACYJNYCH (wpływ inwestycji na redukcję zużycia energii, surowców pierwotnych, odpadów i kosztów pracy dzięki GOZ / Przemysłowi 4.0 oraz amortyzacja nowych środków trwałych i WNiP):</t>
        </is>
      </c>
      <c r="C50" s="415" t="n"/>
      <c r="D50" s="415" t="n"/>
      <c r="E50" s="415" t="n"/>
      <c r="F50" s="415" t="n"/>
      <c r="G50" s="416" t="n"/>
    </row>
    <row r="51" ht="54" customHeight="1">
      <c r="B51" s="413" t="inlineStr">
        <is>
          <t>[WPISZ UZASADNIENIE KOSZTÓW: np. spadek kosztów energii i surowców o X% w wyniku wdrożenia technologii GOZ, zmiana kosztów usług obcych i wynagrodzeń, stawki amortyzacji nabywanych maszyn i oprogramowania...]</t>
        </is>
      </c>
      <c r="C51" s="417" t="n"/>
      <c r="D51" s="417" t="n"/>
      <c r="E51" s="417" t="n"/>
      <c r="F51" s="417" t="n"/>
      <c r="G51" s="418" t="n"/>
    </row>
    <row r="52" ht="24" customHeight="1">
      <c r="B52" s="411" t="inlineStr">
        <is>
          <t>4.3. Sposób ujęcia w prognozie WNIOSKOWANEJ POŻYCZKI FENG.01.02 oraz pozostałych zobowiązań finansowych (harmonogram spłaty kapitału i odsetek 0,5% / rynkowych, ujęcie Warunkowej Dotacji 5%/10%/15% oraz innych kredytów i leasingów):</t>
        </is>
      </c>
      <c r="C52" s="415" t="n"/>
      <c r="D52" s="415" t="n"/>
      <c r="E52" s="415" t="n"/>
      <c r="F52" s="415" t="n"/>
      <c r="G52" s="416" t="n"/>
    </row>
    <row r="53" ht="54" customHeight="1">
      <c r="B53" s="413" t="inlineStr">
        <is>
          <t>[WPISZ ZAŁOŻENIA FINANSOWE: potwierdzenie ujęcia wnioskowanej pożyczki w bilansie i rachunku przepływów pieniężnych, przyjęty okres karencji, wpływ Warunkowej Dotacji (pomniejszenia kapitału) po rozliczeniu inwestycji oraz obsługa istniejącego zadłużenia...]</t>
        </is>
      </c>
      <c r="C53" s="417" t="n"/>
      <c r="D53" s="417" t="n"/>
      <c r="E53" s="417" t="n"/>
      <c r="F53" s="417" t="n"/>
      <c r="G53" s="418" t="n"/>
    </row>
    <row r="54" ht="20" customHeight="1">
      <c r="B54" s="313" t="inlineStr">
        <is>
          <t>Status opisania założeń prognozy (§ 6 ust. 3 pkt 6 UO):</t>
        </is>
      </c>
      <c r="D54" s="313">
        <f>IF(AND(LEN(TRIM(B49))&gt;20,LEN(TRIM(B51))&gt;20,LEN(TRIM(B53))&gt;20),"OK - Założenia prognozy opisane we wszystkich 3 obszarach","DO UZUPEŁNIENIA - Opisz założenia przychodowe, kosztowe i finansowe w żółtych polach powyżej")</f>
        <v/>
      </c>
    </row>
    <row r="56" ht="52" customHeight="1"/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mergeCells count="38">
    <mergeCell ref="B54:C54"/>
    <mergeCell ref="E18:U18"/>
    <mergeCell ref="E21:U21"/>
    <mergeCell ref="E12:U12"/>
    <mergeCell ref="B3:I3"/>
    <mergeCell ref="B53:G53"/>
    <mergeCell ref="E14:U14"/>
    <mergeCell ref="D54:G54"/>
    <mergeCell ref="E8:U8"/>
    <mergeCell ref="E17:U17"/>
    <mergeCell ref="B2:I2"/>
    <mergeCell ref="E20:U20"/>
    <mergeCell ref="B39:U39"/>
    <mergeCell ref="B49:G49"/>
    <mergeCell ref="E10:U10"/>
    <mergeCell ref="E19:U19"/>
    <mergeCell ref="E13:U13"/>
    <mergeCell ref="C42:U42"/>
    <mergeCell ref="B23:U23"/>
    <mergeCell ref="B51:G51"/>
    <mergeCell ref="E9:U9"/>
    <mergeCell ref="C45:U45"/>
    <mergeCell ref="E15:U15"/>
    <mergeCell ref="E6:U6"/>
    <mergeCell ref="B50:G50"/>
    <mergeCell ref="E11:U11"/>
    <mergeCell ref="B47:G47"/>
    <mergeCell ref="C41:U41"/>
    <mergeCell ref="B46:G46"/>
    <mergeCell ref="C44:U44"/>
    <mergeCell ref="C40:U40"/>
    <mergeCell ref="E7:U7"/>
    <mergeCell ref="E16:U16"/>
    <mergeCell ref="B52:G52"/>
    <mergeCell ref="C43:U43"/>
    <mergeCell ref="B48:G48"/>
    <mergeCell ref="B5:U5"/>
    <mergeCell ref="B4:I4"/>
  </mergeCells>
  <dataValidations count="1">
    <dataValidation sqref="C12" showDropDown="0" showInputMessage="0" showErrorMessage="0" allowBlank="0" type="list">
      <formula1>"0%,5%,10%,15%"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indexed="8"/>
    <outlinePr summaryBelow="1" summaryRight="1"/>
    <pageSetUpPr fitToPage="1"/>
  </sheetPr>
  <dimension ref="A2:T41"/>
  <sheetViews>
    <sheetView showGridLines="1" tabSelected="1" view="pageBreakPreview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A1" sqref="A1"/>
    </sheetView>
  </sheetViews>
  <sheetFormatPr baseColWidth="8" defaultColWidth="8.85546875" defaultRowHeight="12.75"/>
  <cols>
    <col width="58" customWidth="1" style="136" min="1" max="1"/>
    <col width="13" customWidth="1" style="136" min="2" max="3"/>
    <col width="13" customWidth="1" min="3" max="3"/>
    <col width="13" customWidth="1" style="136" min="4" max="4"/>
    <col width="13" customWidth="1" style="136" min="5" max="8"/>
    <col width="13" customWidth="1" min="6" max="6"/>
    <col width="13" customWidth="1" min="7" max="7"/>
    <col width="13" customWidth="1" min="8" max="8"/>
    <col width="13" customWidth="1" style="136" min="9" max="16384"/>
    <col width="13" customWidth="1" min="10" max="10"/>
    <col width="13" customWidth="1" min="11" max="11"/>
    <col width="13" customWidth="1" min="12" max="12"/>
    <col width="13" customWidth="1" min="13" max="13"/>
    <col width="13" customWidth="1" min="14" max="14"/>
    <col width="13" customWidth="1" min="15" max="15"/>
    <col width="13" customWidth="1" min="16" max="16"/>
    <col width="13" customWidth="1" min="17" max="17"/>
    <col width="13" customWidth="1" min="18" max="18"/>
    <col width="13" customWidth="1" min="19" max="19"/>
    <col width="13" customWidth="1" min="20" max="20"/>
  </cols>
  <sheetData>
    <row r="1" ht="42" customHeight="1"/>
    <row r="2" ht="6" customHeight="1">
      <c r="A2" s="313" t="n"/>
    </row>
    <row r="3" ht="6" customHeight="1">
      <c r="A3" s="314" t="n"/>
    </row>
    <row r="4" ht="16" customHeight="1">
      <c r="A4" s="313" t="inlineStr">
        <is>
          <t>Załącznik nr 08b do Wniosku o pożyczkę – Pożyczka na transformację cyfrową i przyjazną dla środowiska (FENG.01.02 PARP)</t>
        </is>
      </c>
    </row>
    <row r="5" ht="16" customHeight="1">
      <c r="A5" s="314" t="inlineStr">
        <is>
          <t>Konsorcjum: Fundacja Kaliski Inkubator Przedsiębiorczości (ul. Adama Asnyka 65, 62-800 Kalisz, NIP: 6181003820) oraz ARR „AGROREG” S.A.</t>
        </is>
      </c>
      <c r="C5" s="316" t="n"/>
    </row>
    <row r="6" ht="13.15" customHeight="1">
      <c r="A6" s="317" t="inlineStr">
        <is>
          <t>UPROSZCZONY RACHUNEK ZYSKÓW I STRAT</t>
        </is>
      </c>
      <c r="E6" s="313" t="inlineStr">
        <is>
          <t>dane w tys. zł (np. 1 500,0 = 1 500 000 zł)</t>
        </is>
      </c>
    </row>
    <row r="7" ht="15.75" customHeight="1">
      <c r="A7" s="313">
        <f>CONCATENATE("Nazwa Klienta: ",INSTRUKCJA_I_PARAMETRY!C6," (NIP: ",INSTRUKCJA_I_PARAMETRY!C7,")")</f>
        <v/>
      </c>
    </row>
    <row r="8" ht="13.5" customHeight="1" thickBot="1">
      <c r="A8" s="318" t="inlineStr">
        <is>
          <t>dot. wykonania i planu na okres pożyczki dla przedsiębiorstw prowadzących uproszczoną księgowość</t>
        </is>
      </c>
    </row>
    <row r="9" ht="13.5" customHeight="1" thickBot="1">
      <c r="A9" s="319" t="inlineStr">
        <is>
          <t>Okres finansowania</t>
        </is>
      </c>
      <c r="B9" s="320" t="inlineStr">
        <is>
          <t>Wykonanie</t>
        </is>
      </c>
      <c r="E9" s="321" t="inlineStr">
        <is>
          <t>Prognoza na okres spłaty pożyczki</t>
        </is>
      </c>
    </row>
    <row r="10" ht="72" customHeight="1">
      <c r="A10" s="303" t="inlineStr">
        <is>
          <t>Okres</t>
        </is>
      </c>
      <c r="B10" s="303" t="inlineStr">
        <is>
          <t>Wykonanie</t>
        </is>
      </c>
      <c r="C10" s="322" t="n"/>
      <c r="D10" s="303" t="inlineStr">
        <is>
          <t>Bieżący</t>
        </is>
      </c>
      <c r="E10" s="323" t="inlineStr">
        <is>
          <t>Prognoza na okres spłaty pożyczki FENG.01.02 (w tys. zł)</t>
        </is>
      </c>
      <c r="F10" s="324" t="n"/>
      <c r="G10" s="324" t="n"/>
      <c r="H10" s="324" t="n"/>
      <c r="I10" s="324" t="n"/>
      <c r="J10" s="324" t="n"/>
      <c r="K10" s="324" t="n"/>
      <c r="L10" s="324" t="n"/>
      <c r="M10" s="324" t="n"/>
      <c r="N10" s="324" t="n"/>
      <c r="O10" s="324" t="n"/>
      <c r="P10" s="324" t="n"/>
      <c r="Q10" s="324" t="n"/>
      <c r="R10" s="324" t="n"/>
      <c r="S10" s="324" t="n"/>
      <c r="T10" s="322" t="n"/>
    </row>
    <row r="11" ht="13.5" customHeight="1" thickBot="1">
      <c r="A11" s="325" t="inlineStr">
        <is>
          <t>Wyszczególnienie (dane w tys. zł)</t>
        </is>
      </c>
      <c r="B11" s="305">
        <f>INSTRUKCJA_I_PARAMETRY!C8-2</f>
        <v/>
      </c>
      <c r="C11" s="305">
        <f>INSTRUKCJA_I_PARAMETRY!C8-1</f>
        <v/>
      </c>
      <c r="D11" s="325">
        <f>CONCATENATE(INSTRUKCJA_I_PARAMETRY!C8," (",INSTRUKCJA_I_PARAMETRY!C9,"m)")</f>
        <v/>
      </c>
      <c r="E11" s="305">
        <f>INSTRUKCJA_I_PARAMETRY!C8</f>
        <v/>
      </c>
      <c r="F11" s="305">
        <f>E11+1</f>
        <v/>
      </c>
      <c r="G11" s="305">
        <f>F11+1</f>
        <v/>
      </c>
      <c r="H11" s="305">
        <f>G11+1</f>
        <v/>
      </c>
      <c r="I11" s="305">
        <f>H11+1</f>
        <v/>
      </c>
      <c r="J11" s="305">
        <f>I11+1</f>
        <v/>
      </c>
      <c r="K11" s="305">
        <f>J11+1</f>
        <v/>
      </c>
      <c r="L11" s="305">
        <f>K11+1</f>
        <v/>
      </c>
      <c r="M11" s="305">
        <f>L11+1</f>
        <v/>
      </c>
      <c r="N11" s="305">
        <f>M11+1</f>
        <v/>
      </c>
      <c r="O11" s="305">
        <f>N11+1</f>
        <v/>
      </c>
      <c r="P11" s="305">
        <f>O11+1</f>
        <v/>
      </c>
      <c r="Q11" s="305">
        <f>P11+1</f>
        <v/>
      </c>
      <c r="R11" s="305">
        <f>Q11+1</f>
        <v/>
      </c>
      <c r="S11" s="305">
        <f>R11+1</f>
        <v/>
      </c>
      <c r="T11" s="305">
        <f>S11+1</f>
        <v/>
      </c>
    </row>
    <row r="12" ht="16.9" customHeight="1" thickBot="1">
      <c r="A12" s="326" t="inlineStr">
        <is>
          <t>I. PRZYCHÓD (1+2)</t>
        </is>
      </c>
      <c r="B12" s="310">
        <f>SUM(B13:B15)</f>
        <v/>
      </c>
      <c r="C12" s="310">
        <f>SUM(C13:C15)</f>
        <v/>
      </c>
      <c r="D12" s="310">
        <f>SUM(D13:D15)</f>
        <v/>
      </c>
      <c r="E12" s="310">
        <f>SUM(E13:E15)</f>
        <v/>
      </c>
      <c r="F12" s="310">
        <f>SUM(F13:F15)</f>
        <v/>
      </c>
      <c r="G12" s="310">
        <f>SUM(G13:G15)</f>
        <v/>
      </c>
      <c r="H12" s="310">
        <f>SUM(H13:H15)</f>
        <v/>
      </c>
      <c r="I12" s="310">
        <f>SUM(I13:I15)</f>
        <v/>
      </c>
      <c r="J12" s="310">
        <f>SUM(J13:J15)</f>
        <v/>
      </c>
      <c r="K12" s="310">
        <f>SUM(K13:K15)</f>
        <v/>
      </c>
      <c r="L12" s="310">
        <f>SUM(L13:L15)</f>
        <v/>
      </c>
      <c r="M12" s="310">
        <f>SUM(M13:M15)</f>
        <v/>
      </c>
      <c r="N12" s="310">
        <f>SUM(N13:N15)</f>
        <v/>
      </c>
      <c r="O12" s="310">
        <f>SUM(O13:O15)</f>
        <v/>
      </c>
      <c r="P12" s="310">
        <f>SUM(P13:P15)</f>
        <v/>
      </c>
      <c r="Q12" s="310">
        <f>SUM(Q13:Q15)</f>
        <v/>
      </c>
      <c r="R12" s="310">
        <f>SUM(R13:R15)</f>
        <v/>
      </c>
      <c r="S12" s="310">
        <f>SUM(S13:S15)</f>
        <v/>
      </c>
      <c r="T12" s="310">
        <f>SUM(T13:T15)</f>
        <v/>
      </c>
    </row>
    <row r="13" ht="24" customHeight="1">
      <c r="A13" s="327" t="inlineStr">
        <is>
          <t>1.     wartość sprzedanych towarów i usług (poz.7 pkpir)</t>
        </is>
      </c>
      <c r="B13" s="328" t="n">
        <v>0</v>
      </c>
      <c r="C13" s="328" t="n">
        <v>0</v>
      </c>
      <c r="D13" s="328" t="n">
        <v>0</v>
      </c>
      <c r="E13" s="328" t="n">
        <v>0</v>
      </c>
      <c r="F13" s="328" t="n">
        <v>0</v>
      </c>
      <c r="G13" s="328" t="n">
        <v>0</v>
      </c>
      <c r="H13" s="328" t="n">
        <v>0</v>
      </c>
      <c r="I13" s="328" t="n">
        <v>0</v>
      </c>
      <c r="J13" s="328" t="n">
        <v>0</v>
      </c>
      <c r="K13" s="328" t="n">
        <v>0</v>
      </c>
      <c r="L13" s="328" t="n">
        <v>0</v>
      </c>
      <c r="M13" s="328" t="n">
        <v>0</v>
      </c>
      <c r="N13" s="328" t="n">
        <v>0</v>
      </c>
      <c r="O13" s="328" t="n">
        <v>0</v>
      </c>
      <c r="P13" s="328" t="n">
        <v>0</v>
      </c>
      <c r="Q13" s="328" t="n">
        <v>0</v>
      </c>
      <c r="R13" s="328" t="n">
        <v>0</v>
      </c>
      <c r="S13" s="328" t="n">
        <v>0</v>
      </c>
      <c r="T13" s="328" t="n">
        <v>0</v>
      </c>
    </row>
    <row r="14" ht="17.25" customHeight="1" thickBot="1">
      <c r="A14" s="327" t="inlineStr">
        <is>
          <t>2.     pozostałe przychody (poz. 8 pkpir)</t>
        </is>
      </c>
      <c r="B14" s="328" t="n">
        <v>0</v>
      </c>
      <c r="C14" s="328" t="n">
        <v>0</v>
      </c>
      <c r="D14" s="328" t="n">
        <v>0</v>
      </c>
      <c r="E14" s="328" t="n">
        <v>0</v>
      </c>
      <c r="F14" s="328" t="n">
        <v>0</v>
      </c>
      <c r="G14" s="328" t="n">
        <v>0</v>
      </c>
      <c r="H14" s="328" t="n">
        <v>0</v>
      </c>
      <c r="I14" s="328" t="n">
        <v>0</v>
      </c>
      <c r="J14" s="328" t="n">
        <v>0</v>
      </c>
      <c r="K14" s="328" t="n">
        <v>0</v>
      </c>
      <c r="L14" s="328" t="n">
        <v>0</v>
      </c>
      <c r="M14" s="328" t="n">
        <v>0</v>
      </c>
      <c r="N14" s="328" t="n">
        <v>0</v>
      </c>
      <c r="O14" s="328" t="n">
        <v>0</v>
      </c>
      <c r="P14" s="328" t="n">
        <v>0</v>
      </c>
      <c r="Q14" s="328" t="n">
        <v>0</v>
      </c>
      <c r="R14" s="328" t="n">
        <v>0</v>
      </c>
      <c r="S14" s="328" t="n">
        <v>0</v>
      </c>
      <c r="T14" s="328" t="n">
        <v>0</v>
      </c>
    </row>
    <row r="15" ht="24.75" customHeight="1" thickBot="1">
      <c r="A15" s="329" t="inlineStr">
        <is>
          <t>II. KOSZTY UZYSKANIA PRZYCHODÓW (1+2+3+4-5)</t>
        </is>
      </c>
      <c r="B15" s="328" t="n">
        <v>0</v>
      </c>
      <c r="C15" s="328" t="n">
        <v>0</v>
      </c>
      <c r="D15" s="328" t="n">
        <v>0</v>
      </c>
      <c r="E15" s="328" t="n">
        <v>0</v>
      </c>
      <c r="F15" s="328" t="n">
        <v>0</v>
      </c>
      <c r="G15" s="328" t="n">
        <v>0</v>
      </c>
      <c r="H15" s="328" t="n">
        <v>0</v>
      </c>
      <c r="I15" s="328" t="n">
        <v>0</v>
      </c>
      <c r="J15" s="328" t="n">
        <v>0</v>
      </c>
      <c r="K15" s="328" t="n">
        <v>0</v>
      </c>
      <c r="L15" s="328" t="n">
        <v>0</v>
      </c>
      <c r="M15" s="328" t="n">
        <v>0</v>
      </c>
      <c r="N15" s="328" t="n">
        <v>0</v>
      </c>
      <c r="O15" s="328" t="n">
        <v>0</v>
      </c>
      <c r="P15" s="328" t="n">
        <v>0</v>
      </c>
      <c r="Q15" s="328" t="n">
        <v>0</v>
      </c>
      <c r="R15" s="328" t="n">
        <v>0</v>
      </c>
      <c r="S15" s="328" t="n">
        <v>0</v>
      </c>
      <c r="T15" s="328" t="n">
        <v>0</v>
      </c>
    </row>
    <row r="16" ht="24" customHeight="1">
      <c r="A16" s="330" t="inlineStr">
        <is>
          <t>1.     zakup towarów handlowych i materiałów wg cen zakupu (poz. 10 pkpir)</t>
        </is>
      </c>
      <c r="B16" s="310">
        <f>B17+B18+B20</f>
        <v/>
      </c>
      <c r="C16" s="310">
        <f>C17+C18+C20</f>
        <v/>
      </c>
      <c r="D16" s="310">
        <f>D17+D18+D20</f>
        <v/>
      </c>
      <c r="E16" s="310">
        <f>E17+E18+E20</f>
        <v/>
      </c>
      <c r="F16" s="310">
        <f>F17+F18+F20</f>
        <v/>
      </c>
      <c r="G16" s="310">
        <f>G17+G18+G20</f>
        <v/>
      </c>
      <c r="H16" s="310">
        <f>H17+H18+H20</f>
        <v/>
      </c>
      <c r="I16" s="310">
        <f>I17+I18+I20</f>
        <v/>
      </c>
      <c r="J16" s="310">
        <f>J17+J18+J20</f>
        <v/>
      </c>
      <c r="K16" s="310">
        <f>K17+K18+K20</f>
        <v/>
      </c>
      <c r="L16" s="310">
        <f>L17+L18+L20</f>
        <v/>
      </c>
      <c r="M16" s="310">
        <f>M17+M18+M20</f>
        <v/>
      </c>
      <c r="N16" s="310">
        <f>N17+N18+N20</f>
        <v/>
      </c>
      <c r="O16" s="310">
        <f>O17+O18+O20</f>
        <v/>
      </c>
      <c r="P16" s="310">
        <f>P17+P18+P20</f>
        <v/>
      </c>
      <c r="Q16" s="310">
        <f>Q17+Q18+Q20</f>
        <v/>
      </c>
      <c r="R16" s="310">
        <f>R17+R18+R20</f>
        <v/>
      </c>
      <c r="S16" s="310">
        <f>S17+S18+S20</f>
        <v/>
      </c>
      <c r="T16" s="310">
        <f>T17+T18+T20</f>
        <v/>
      </c>
    </row>
    <row r="17">
      <c r="A17" s="327" t="inlineStr">
        <is>
          <t>2.     koszty uboczne zakupu (poz. 11 pkpir)</t>
        </is>
      </c>
      <c r="B17" s="328" t="n">
        <v>0</v>
      </c>
      <c r="C17" s="328" t="n">
        <v>0</v>
      </c>
      <c r="D17" s="328" t="n">
        <v>0</v>
      </c>
      <c r="E17" s="328" t="n">
        <v>0</v>
      </c>
      <c r="F17" s="328" t="n">
        <v>0</v>
      </c>
      <c r="G17" s="328" t="n">
        <v>0</v>
      </c>
      <c r="H17" s="328" t="n">
        <v>0</v>
      </c>
      <c r="I17" s="328" t="n">
        <v>0</v>
      </c>
      <c r="J17" s="328" t="n">
        <v>0</v>
      </c>
      <c r="K17" s="328" t="n">
        <v>0</v>
      </c>
      <c r="L17" s="328" t="n">
        <v>0</v>
      </c>
      <c r="M17" s="328" t="n">
        <v>0</v>
      </c>
      <c r="N17" s="328" t="n">
        <v>0</v>
      </c>
      <c r="O17" s="328" t="n">
        <v>0</v>
      </c>
      <c r="P17" s="328" t="n">
        <v>0</v>
      </c>
      <c r="Q17" s="328" t="n">
        <v>0</v>
      </c>
      <c r="R17" s="328" t="n">
        <v>0</v>
      </c>
      <c r="S17" s="328" t="n">
        <v>0</v>
      </c>
      <c r="T17" s="328" t="n">
        <v>0</v>
      </c>
    </row>
    <row r="18">
      <c r="A18" s="330" t="inlineStr">
        <is>
          <t>3.     RAZEM WYDATKI  (poz. 14 pkpir)</t>
        </is>
      </c>
      <c r="B18" s="297">
        <f>SUM(B19:B25)</f>
        <v/>
      </c>
      <c r="C18" s="297">
        <f>SUM(C19:C25)</f>
        <v/>
      </c>
      <c r="D18" s="297">
        <f>SUM(D19:D25)</f>
        <v/>
      </c>
      <c r="E18" s="297">
        <f>SUM(E19:E25)</f>
        <v/>
      </c>
      <c r="F18" s="297">
        <f>SUM(F19:F25)</f>
        <v/>
      </c>
      <c r="G18" s="297">
        <f>SUM(G19:G25)</f>
        <v/>
      </c>
      <c r="H18" s="297">
        <f>SUM(H19:H25)</f>
        <v/>
      </c>
      <c r="I18" s="297">
        <f>SUM(I19:I25)</f>
        <v/>
      </c>
      <c r="J18" s="297">
        <f>SUM(J19:J25)</f>
        <v/>
      </c>
      <c r="K18" s="297">
        <f>SUM(K19:K25)</f>
        <v/>
      </c>
      <c r="L18" s="297">
        <f>SUM(L19:L25)</f>
        <v/>
      </c>
      <c r="M18" s="297">
        <f>SUM(M19:M25)</f>
        <v/>
      </c>
      <c r="N18" s="297">
        <f>SUM(N19:N25)</f>
        <v/>
      </c>
      <c r="O18" s="297">
        <f>SUM(O19:O25)</f>
        <v/>
      </c>
      <c r="P18" s="297">
        <f>SUM(P19:P25)</f>
        <v/>
      </c>
      <c r="Q18" s="297">
        <f>SUM(Q19:Q25)</f>
        <v/>
      </c>
      <c r="R18" s="297">
        <f>SUM(R19:R25)</f>
        <v/>
      </c>
      <c r="S18" s="297">
        <f>SUM(S19:S25)</f>
        <v/>
      </c>
      <c r="T18" s="297">
        <f>SUM(T19:T25)</f>
        <v/>
      </c>
    </row>
    <row r="19" ht="24" customHeight="1">
      <c r="A19" s="331" t="inlineStr">
        <is>
          <t>a. wynagrodzenia w gotówce i naturze (poz. 12 pkpir)</t>
        </is>
      </c>
      <c r="B19" s="328" t="n">
        <v>0</v>
      </c>
      <c r="C19" s="328" t="n">
        <v>0</v>
      </c>
      <c r="D19" s="328" t="n">
        <v>0</v>
      </c>
      <c r="E19" s="328" t="n">
        <v>0</v>
      </c>
      <c r="F19" s="328" t="n">
        <v>0</v>
      </c>
      <c r="G19" s="328" t="n">
        <v>0</v>
      </c>
      <c r="H19" s="328" t="n">
        <v>0</v>
      </c>
      <c r="I19" s="328" t="n">
        <v>0</v>
      </c>
      <c r="J19" s="328" t="n">
        <v>0</v>
      </c>
      <c r="K19" s="328" t="n">
        <v>0</v>
      </c>
      <c r="L19" s="328" t="n">
        <v>0</v>
      </c>
      <c r="M19" s="328" t="n">
        <v>0</v>
      </c>
      <c r="N19" s="328" t="n">
        <v>0</v>
      </c>
      <c r="O19" s="328" t="n">
        <v>0</v>
      </c>
      <c r="P19" s="328" t="n">
        <v>0</v>
      </c>
      <c r="Q19" s="328" t="n">
        <v>0</v>
      </c>
      <c r="R19" s="328" t="n">
        <v>0</v>
      </c>
      <c r="S19" s="328" t="n">
        <v>0</v>
      </c>
      <c r="T19" s="328" t="n">
        <v>0</v>
      </c>
    </row>
    <row r="20">
      <c r="A20" s="332" t="inlineStr">
        <is>
          <t>b. pozostałe wydatki (poz. 13 pkpir), w tym:</t>
        </is>
      </c>
      <c r="B20" s="297">
        <f>SUM(B21:B25)</f>
        <v/>
      </c>
      <c r="C20" s="297">
        <f>SUM(C21:C25)</f>
        <v/>
      </c>
      <c r="D20" s="297">
        <f>SUM(D21:D25)</f>
        <v/>
      </c>
      <c r="E20" s="297">
        <f>SUM(E21:E25)</f>
        <v/>
      </c>
      <c r="F20" s="297">
        <f>SUM(F21:F25)</f>
        <v/>
      </c>
      <c r="G20" s="297">
        <f>SUM(G21:G25)</f>
        <v/>
      </c>
      <c r="H20" s="297">
        <f>SUM(H21:H25)</f>
        <v/>
      </c>
      <c r="I20" s="297">
        <f>SUM(I21:I25)</f>
        <v/>
      </c>
      <c r="J20" s="297">
        <f>SUM(J21:J25)</f>
        <v/>
      </c>
      <c r="K20" s="297">
        <f>SUM(K21:K25)</f>
        <v/>
      </c>
      <c r="L20" s="297">
        <f>SUM(L21:L25)</f>
        <v/>
      </c>
      <c r="M20" s="297">
        <f>SUM(M21:M25)</f>
        <v/>
      </c>
      <c r="N20" s="297">
        <f>SUM(N21:N25)</f>
        <v/>
      </c>
      <c r="O20" s="297">
        <f>SUM(O21:O25)</f>
        <v/>
      </c>
      <c r="P20" s="297">
        <f>SUM(P21:P25)</f>
        <v/>
      </c>
      <c r="Q20" s="297">
        <f>SUM(Q21:Q25)</f>
        <v/>
      </c>
      <c r="R20" s="297">
        <f>SUM(R21:R25)</f>
        <v/>
      </c>
      <c r="S20" s="297">
        <f>SUM(S21:S25)</f>
        <v/>
      </c>
      <c r="T20" s="297">
        <f>SUM(T21:T25)</f>
        <v/>
      </c>
    </row>
    <row r="21">
      <c r="A21" s="333" t="inlineStr">
        <is>
          <t xml:space="preserve">   - amortyzacja</t>
        </is>
      </c>
      <c r="B21" s="334" t="n">
        <v>0</v>
      </c>
      <c r="C21" s="334" t="n">
        <v>0</v>
      </c>
      <c r="D21" s="334" t="n">
        <v>0</v>
      </c>
      <c r="E21" s="334" t="n">
        <v>0</v>
      </c>
      <c r="F21" s="334" t="n">
        <v>0</v>
      </c>
      <c r="G21" s="334" t="n">
        <v>0</v>
      </c>
      <c r="H21" s="334" t="n">
        <v>0</v>
      </c>
      <c r="I21" s="334" t="n">
        <v>0</v>
      </c>
      <c r="J21" s="334" t="n">
        <v>0</v>
      </c>
      <c r="K21" s="334" t="n">
        <v>0</v>
      </c>
      <c r="L21" s="334" t="n">
        <v>0</v>
      </c>
      <c r="M21" s="334" t="n">
        <v>0</v>
      </c>
      <c r="N21" s="334" t="n">
        <v>0</v>
      </c>
      <c r="O21" s="334" t="n">
        <v>0</v>
      </c>
      <c r="P21" s="334" t="n">
        <v>0</v>
      </c>
      <c r="Q21" s="334" t="n">
        <v>0</v>
      </c>
      <c r="R21" s="334" t="n">
        <v>0</v>
      </c>
      <c r="S21" s="334" t="n">
        <v>0</v>
      </c>
      <c r="T21" s="334" t="n">
        <v>0</v>
      </c>
    </row>
    <row r="22">
      <c r="A22" s="333" t="inlineStr">
        <is>
          <t xml:space="preserve">   - koszty finansowe</t>
        </is>
      </c>
      <c r="B22" s="334" t="n">
        <v>0</v>
      </c>
      <c r="C22" s="334" t="n">
        <v>0</v>
      </c>
      <c r="D22" s="334" t="n">
        <v>0</v>
      </c>
      <c r="E22" s="334" t="n">
        <v>0</v>
      </c>
      <c r="F22" s="334" t="n">
        <v>0</v>
      </c>
      <c r="G22" s="334" t="n">
        <v>0</v>
      </c>
      <c r="H22" s="334" t="n">
        <v>0</v>
      </c>
      <c r="I22" s="334" t="n">
        <v>0</v>
      </c>
      <c r="J22" s="334" t="n">
        <v>0</v>
      </c>
      <c r="K22" s="334" t="n">
        <v>0</v>
      </c>
      <c r="L22" s="334" t="n">
        <v>0</v>
      </c>
      <c r="M22" s="334" t="n">
        <v>0</v>
      </c>
      <c r="N22" s="334" t="n">
        <v>0</v>
      </c>
      <c r="O22" s="334" t="n">
        <v>0</v>
      </c>
      <c r="P22" s="334" t="n">
        <v>0</v>
      </c>
      <c r="Q22" s="334" t="n">
        <v>0</v>
      </c>
      <c r="R22" s="334" t="n">
        <v>0</v>
      </c>
      <c r="S22" s="334" t="n">
        <v>0</v>
      </c>
      <c r="T22" s="334" t="n">
        <v>0</v>
      </c>
    </row>
    <row r="23">
      <c r="A23" s="335" t="inlineStr">
        <is>
          <t xml:space="preserve">   - inne………………</t>
        </is>
      </c>
      <c r="B23" s="328" t="n">
        <v>0</v>
      </c>
      <c r="C23" s="328" t="n">
        <v>0</v>
      </c>
      <c r="D23" s="328" t="n">
        <v>0</v>
      </c>
      <c r="E23" s="328" t="n">
        <v>0</v>
      </c>
      <c r="F23" s="328" t="n">
        <v>0</v>
      </c>
      <c r="G23" s="328" t="n">
        <v>0</v>
      </c>
      <c r="H23" s="328" t="n">
        <v>0</v>
      </c>
      <c r="I23" s="328" t="n">
        <v>0</v>
      </c>
      <c r="J23" s="328" t="n">
        <v>0</v>
      </c>
      <c r="K23" s="328" t="n">
        <v>0</v>
      </c>
      <c r="L23" s="328" t="n">
        <v>0</v>
      </c>
      <c r="M23" s="328" t="n">
        <v>0</v>
      </c>
      <c r="N23" s="328" t="n">
        <v>0</v>
      </c>
      <c r="O23" s="328" t="n">
        <v>0</v>
      </c>
      <c r="P23" s="328" t="n">
        <v>0</v>
      </c>
      <c r="Q23" s="328" t="n">
        <v>0</v>
      </c>
      <c r="R23" s="328" t="n">
        <v>0</v>
      </c>
      <c r="S23" s="328" t="n">
        <v>0</v>
      </c>
      <c r="T23" s="328" t="n">
        <v>0</v>
      </c>
    </row>
    <row r="24" ht="24" customHeight="1">
      <c r="A24" s="327" t="inlineStr">
        <is>
          <t>4. wartość spisu z natury na początek roku podatkowego</t>
        </is>
      </c>
      <c r="B24" s="328" t="n">
        <v>0</v>
      </c>
      <c r="C24" s="328" t="n">
        <v>0</v>
      </c>
      <c r="D24" s="328" t="n">
        <v>0</v>
      </c>
      <c r="E24" s="328" t="n">
        <v>0</v>
      </c>
      <c r="F24" s="328" t="n">
        <v>0</v>
      </c>
      <c r="G24" s="328" t="n">
        <v>0</v>
      </c>
      <c r="H24" s="328" t="n">
        <v>0</v>
      </c>
      <c r="I24" s="328" t="n">
        <v>0</v>
      </c>
      <c r="J24" s="328" t="n">
        <v>0</v>
      </c>
      <c r="K24" s="328" t="n">
        <v>0</v>
      </c>
      <c r="L24" s="328" t="n">
        <v>0</v>
      </c>
      <c r="M24" s="328" t="n">
        <v>0</v>
      </c>
      <c r="N24" s="328" t="n">
        <v>0</v>
      </c>
      <c r="O24" s="328" t="n">
        <v>0</v>
      </c>
      <c r="P24" s="328" t="n">
        <v>0</v>
      </c>
      <c r="Q24" s="328" t="n">
        <v>0</v>
      </c>
      <c r="R24" s="328" t="n">
        <v>0</v>
      </c>
      <c r="S24" s="328" t="n">
        <v>0</v>
      </c>
      <c r="T24" s="328" t="n">
        <v>0</v>
      </c>
    </row>
    <row r="25" ht="24.75" customHeight="1" thickBot="1">
      <c r="A25" s="327" t="inlineStr">
        <is>
          <t>5. wartość spisu z natury na koniec roku podatkowego</t>
        </is>
      </c>
      <c r="B25" s="328" t="n">
        <v>0</v>
      </c>
      <c r="C25" s="328" t="n">
        <v>0</v>
      </c>
      <c r="D25" s="328" t="n">
        <v>0</v>
      </c>
      <c r="E25" s="328" t="n">
        <v>0</v>
      </c>
      <c r="F25" s="328" t="n">
        <v>0</v>
      </c>
      <c r="G25" s="328" t="n">
        <v>0</v>
      </c>
      <c r="H25" s="328" t="n">
        <v>0</v>
      </c>
      <c r="I25" s="328" t="n">
        <v>0</v>
      </c>
      <c r="J25" s="328" t="n">
        <v>0</v>
      </c>
      <c r="K25" s="328" t="n">
        <v>0</v>
      </c>
      <c r="L25" s="328" t="n">
        <v>0</v>
      </c>
      <c r="M25" s="328" t="n">
        <v>0</v>
      </c>
      <c r="N25" s="328" t="n">
        <v>0</v>
      </c>
      <c r="O25" s="328" t="n">
        <v>0</v>
      </c>
      <c r="P25" s="328" t="n">
        <v>0</v>
      </c>
      <c r="Q25" s="328" t="n">
        <v>0</v>
      </c>
      <c r="R25" s="328" t="n">
        <v>0</v>
      </c>
      <c r="S25" s="328" t="n">
        <v>0</v>
      </c>
      <c r="T25" s="328" t="n">
        <v>0</v>
      </c>
    </row>
    <row r="26" ht="16.9" customHeight="1" thickBot="1">
      <c r="A26" s="332" t="inlineStr">
        <is>
          <t>III. DOCHÓD BRUTTO (I-II)</t>
        </is>
      </c>
      <c r="B26" s="310">
        <f>B12-B16</f>
        <v/>
      </c>
      <c r="C26" s="310">
        <f>C12-C16</f>
        <v/>
      </c>
      <c r="D26" s="310">
        <f>D12-D16</f>
        <v/>
      </c>
      <c r="E26" s="310">
        <f>E12-E16</f>
        <v/>
      </c>
      <c r="F26" s="310">
        <f>F12-F16</f>
        <v/>
      </c>
      <c r="G26" s="310">
        <f>G12-G16</f>
        <v/>
      </c>
      <c r="H26" s="310">
        <f>H12-H16</f>
        <v/>
      </c>
      <c r="I26" s="310">
        <f>I12-I16</f>
        <v/>
      </c>
      <c r="J26" s="310">
        <f>J12-J16</f>
        <v/>
      </c>
      <c r="K26" s="310">
        <f>K12-K16</f>
        <v/>
      </c>
      <c r="L26" s="310">
        <f>L12-L16</f>
        <v/>
      </c>
      <c r="M26" s="310">
        <f>M12-M16</f>
        <v/>
      </c>
      <c r="N26" s="310">
        <f>N12-N16</f>
        <v/>
      </c>
      <c r="O26" s="310">
        <f>O12-O16</f>
        <v/>
      </c>
      <c r="P26" s="310">
        <f>P12-P16</f>
        <v/>
      </c>
      <c r="Q26" s="310">
        <f>Q12-Q16</f>
        <v/>
      </c>
      <c r="R26" s="310">
        <f>R12-R16</f>
        <v/>
      </c>
      <c r="S26" s="310">
        <f>S12-S16</f>
        <v/>
      </c>
      <c r="T26" s="310">
        <f>T12-T16</f>
        <v/>
      </c>
    </row>
    <row r="27" ht="24.75" customHeight="1" thickBot="1">
      <c r="A27" s="327" t="inlineStr">
        <is>
          <t>6. składki na ubezpieczenie społeczne właścicieli + ubezpieczenie zdrowotne</t>
        </is>
      </c>
      <c r="B27" s="328" t="n">
        <v>0</v>
      </c>
      <c r="C27" s="328" t="n">
        <v>0</v>
      </c>
      <c r="D27" s="328" t="n">
        <v>0</v>
      </c>
      <c r="E27" s="328" t="n">
        <v>0</v>
      </c>
      <c r="F27" s="328" t="n">
        <v>0</v>
      </c>
      <c r="G27" s="328" t="n">
        <v>0</v>
      </c>
      <c r="H27" s="328" t="n">
        <v>0</v>
      </c>
      <c r="I27" s="328" t="n">
        <v>0</v>
      </c>
      <c r="J27" s="328" t="n">
        <v>0</v>
      </c>
      <c r="K27" s="328" t="n">
        <v>0</v>
      </c>
      <c r="L27" s="328" t="n">
        <v>0</v>
      </c>
      <c r="M27" s="328" t="n">
        <v>0</v>
      </c>
      <c r="N27" s="328" t="n">
        <v>0</v>
      </c>
      <c r="O27" s="328" t="n">
        <v>0</v>
      </c>
      <c r="P27" s="328" t="n">
        <v>0</v>
      </c>
      <c r="Q27" s="328" t="n">
        <v>0</v>
      </c>
      <c r="R27" s="328" t="n">
        <v>0</v>
      </c>
      <c r="S27" s="328" t="n">
        <v>0</v>
      </c>
      <c r="T27" s="328" t="n">
        <v>0</v>
      </c>
    </row>
    <row r="28" ht="16.15" customHeight="1" thickBot="1">
      <c r="A28" s="329" t="inlineStr">
        <is>
          <t>IV. WYNIK FINANSOWY BRUTTO (III-6)</t>
        </is>
      </c>
      <c r="B28" s="328" t="n">
        <v>0</v>
      </c>
      <c r="C28" s="328" t="n">
        <v>0</v>
      </c>
      <c r="D28" s="328" t="n">
        <v>0</v>
      </c>
      <c r="E28" s="328" t="n">
        <v>0</v>
      </c>
      <c r="F28" s="328" t="n">
        <v>0</v>
      </c>
      <c r="G28" s="328" t="n">
        <v>0</v>
      </c>
      <c r="H28" s="328" t="n">
        <v>0</v>
      </c>
      <c r="I28" s="328" t="n">
        <v>0</v>
      </c>
      <c r="J28" s="328" t="n">
        <v>0</v>
      </c>
      <c r="K28" s="328" t="n">
        <v>0</v>
      </c>
      <c r="L28" s="328" t="n">
        <v>0</v>
      </c>
      <c r="M28" s="328" t="n">
        <v>0</v>
      </c>
      <c r="N28" s="328" t="n">
        <v>0</v>
      </c>
      <c r="O28" s="328" t="n">
        <v>0</v>
      </c>
      <c r="P28" s="328" t="n">
        <v>0</v>
      </c>
      <c r="Q28" s="328" t="n">
        <v>0</v>
      </c>
      <c r="R28" s="328" t="n">
        <v>0</v>
      </c>
      <c r="S28" s="328" t="n">
        <v>0</v>
      </c>
      <c r="T28" s="328" t="n">
        <v>0</v>
      </c>
    </row>
    <row r="29" ht="13.5" customHeight="1" thickBot="1">
      <c r="A29" s="330" t="inlineStr">
        <is>
          <t>7. podatek dochodowy</t>
        </is>
      </c>
      <c r="B29" s="310">
        <f>B26+B27-B28</f>
        <v/>
      </c>
      <c r="C29" s="310">
        <f>C26+C27-C28</f>
        <v/>
      </c>
      <c r="D29" s="310">
        <f>D26+D27-D28</f>
        <v/>
      </c>
      <c r="E29" s="310">
        <f>E26+E27-E28</f>
        <v/>
      </c>
      <c r="F29" s="310">
        <f>F26+F27-F28</f>
        <v/>
      </c>
      <c r="G29" s="310">
        <f>G26+G27-G28</f>
        <v/>
      </c>
      <c r="H29" s="310">
        <f>H26+H27-H28</f>
        <v/>
      </c>
      <c r="I29" s="310">
        <f>I26+I27-I28</f>
        <v/>
      </c>
      <c r="J29" s="310">
        <f>J26+J27-J28</f>
        <v/>
      </c>
      <c r="K29" s="310">
        <f>K26+K27-K28</f>
        <v/>
      </c>
      <c r="L29" s="310">
        <f>L26+L27-L28</f>
        <v/>
      </c>
      <c r="M29" s="310">
        <f>M26+M27-M28</f>
        <v/>
      </c>
      <c r="N29" s="310">
        <f>N26+N27-N28</f>
        <v/>
      </c>
      <c r="O29" s="310">
        <f>O26+O27-O28</f>
        <v/>
      </c>
      <c r="P29" s="310">
        <f>P26+P27-P28</f>
        <v/>
      </c>
      <c r="Q29" s="310">
        <f>Q26+Q27-Q28</f>
        <v/>
      </c>
      <c r="R29" s="310">
        <f>R26+R27-R28</f>
        <v/>
      </c>
      <c r="S29" s="310">
        <f>S26+S27-S28</f>
        <v/>
      </c>
      <c r="T29" s="310">
        <f>T26+T27-T28</f>
        <v/>
      </c>
    </row>
    <row r="30" ht="17.45" customHeight="1" thickBot="1">
      <c r="A30" s="329" t="inlineStr">
        <is>
          <t>V. WYNIK FINANSOWY NETTO (IV-7)</t>
        </is>
      </c>
      <c r="B30" s="328" t="n">
        <v>0</v>
      </c>
      <c r="C30" s="328" t="n">
        <v>0</v>
      </c>
      <c r="D30" s="328" t="n">
        <v>0</v>
      </c>
      <c r="E30" s="328" t="n">
        <v>0</v>
      </c>
      <c r="F30" s="328" t="n">
        <v>0</v>
      </c>
      <c r="G30" s="328" t="n">
        <v>0</v>
      </c>
      <c r="H30" s="328" t="n">
        <v>0</v>
      </c>
      <c r="I30" s="328" t="n">
        <v>0</v>
      </c>
      <c r="J30" s="328" t="n">
        <v>0</v>
      </c>
      <c r="K30" s="328" t="n">
        <v>0</v>
      </c>
      <c r="L30" s="328" t="n">
        <v>0</v>
      </c>
      <c r="M30" s="328" t="n">
        <v>0</v>
      </c>
      <c r="N30" s="328" t="n">
        <v>0</v>
      </c>
      <c r="O30" s="328" t="n">
        <v>0</v>
      </c>
      <c r="P30" s="328" t="n">
        <v>0</v>
      </c>
      <c r="Q30" s="328" t="n">
        <v>0</v>
      </c>
      <c r="R30" s="328" t="n">
        <v>0</v>
      </c>
      <c r="S30" s="328" t="n">
        <v>0</v>
      </c>
      <c r="T30" s="328" t="n">
        <v>0</v>
      </c>
    </row>
    <row r="31">
      <c r="A31" s="336" t="n"/>
      <c r="B31" s="337">
        <f>B29-B30</f>
        <v/>
      </c>
      <c r="C31" s="337">
        <f>C29-C30</f>
        <v/>
      </c>
      <c r="D31" s="337">
        <f>D29-D30</f>
        <v/>
      </c>
      <c r="E31" s="337">
        <f>E29-E30</f>
        <v/>
      </c>
      <c r="F31" s="337">
        <f>F29-F30</f>
        <v/>
      </c>
      <c r="G31" s="337">
        <f>G29-G30</f>
        <v/>
      </c>
      <c r="H31" s="337">
        <f>H29-H30</f>
        <v/>
      </c>
      <c r="I31" s="337">
        <f>I29-I30</f>
        <v/>
      </c>
      <c r="J31" s="337">
        <f>J29-J30</f>
        <v/>
      </c>
      <c r="K31" s="337">
        <f>K29-K30</f>
        <v/>
      </c>
      <c r="L31" s="337">
        <f>L29-L30</f>
        <v/>
      </c>
      <c r="M31" s="337">
        <f>M29-M30</f>
        <v/>
      </c>
      <c r="N31" s="337">
        <f>N29-N30</f>
        <v/>
      </c>
      <c r="O31" s="337">
        <f>O29-O30</f>
        <v/>
      </c>
      <c r="P31" s="337">
        <f>P29-P30</f>
        <v/>
      </c>
      <c r="Q31" s="337">
        <f>Q29-Q30</f>
        <v/>
      </c>
      <c r="R31" s="337">
        <f>R29-R30</f>
        <v/>
      </c>
      <c r="S31" s="337">
        <f>S29-S30</f>
        <v/>
      </c>
      <c r="T31" s="337">
        <f>T29-T30</f>
        <v/>
      </c>
    </row>
    <row r="32" customFormat="1" s="149">
      <c r="A32" s="338" t="inlineStr">
        <is>
          <t xml:space="preserve">Spłacone raty kredytów i pożyczek </t>
        </is>
      </c>
      <c r="B32" s="339" t="n">
        <v>0</v>
      </c>
      <c r="C32" s="339" t="n">
        <v>0</v>
      </c>
      <c r="D32" s="339" t="n">
        <v>0</v>
      </c>
      <c r="E32" s="339" t="n">
        <v>0</v>
      </c>
      <c r="F32" s="339" t="n">
        <v>0</v>
      </c>
      <c r="G32" s="339" t="n">
        <v>0</v>
      </c>
      <c r="H32" s="339" t="n">
        <v>0</v>
      </c>
      <c r="I32" s="334" t="n">
        <v>0</v>
      </c>
      <c r="J32" s="334" t="n">
        <v>0</v>
      </c>
      <c r="K32" s="334" t="n">
        <v>0</v>
      </c>
      <c r="L32" s="334" t="n">
        <v>0</v>
      </c>
      <c r="M32" s="334" t="n">
        <v>0</v>
      </c>
      <c r="N32" s="334" t="n">
        <v>0</v>
      </c>
      <c r="O32" s="334" t="n">
        <v>0</v>
      </c>
      <c r="P32" s="334" t="n">
        <v>0</v>
      </c>
      <c r="Q32" s="334" t="n">
        <v>0</v>
      </c>
      <c r="R32" s="334" t="n">
        <v>0</v>
      </c>
      <c r="S32" s="334" t="n">
        <v>0</v>
      </c>
      <c r="T32" s="334" t="n">
        <v>0</v>
      </c>
    </row>
    <row r="33" customFormat="1" s="149">
      <c r="A33" s="340" t="n"/>
      <c r="B33" s="341" t="n"/>
      <c r="C33" s="341" t="n"/>
      <c r="D33" s="341" t="n"/>
      <c r="E33" s="341" t="n"/>
      <c r="F33" s="341" t="n"/>
      <c r="G33" s="341" t="n"/>
    </row>
    <row r="34" ht="19" customHeight="1">
      <c r="A34" s="342" t="inlineStr">
        <is>
          <t>[INFO FENG.01.02] Odsetki od pożyczki FENG.01.02 wg harmonogramu (tys. zł) -&gt; uwzględnij w wierszu 22 (- koszty finansowe)</t>
        </is>
      </c>
      <c r="B34" s="343">
        <f>INSTRUKCJA_I_PARAMETRY!C37</f>
        <v/>
      </c>
      <c r="C34" s="343">
        <f>INSTRUKCJA_I_PARAMETRY!D37</f>
        <v/>
      </c>
      <c r="D34" s="343">
        <f>INSTRUKCJA_I_PARAMETRY!E37</f>
        <v/>
      </c>
      <c r="E34" s="343">
        <f>INSTRUKCJA_I_PARAMETRY!F37</f>
        <v/>
      </c>
      <c r="F34" s="343">
        <f>INSTRUKCJA_I_PARAMETRY!G37</f>
        <v/>
      </c>
      <c r="G34" s="343">
        <f>INSTRUKCJA_I_PARAMETRY!H37</f>
        <v/>
      </c>
      <c r="H34" s="343">
        <f>INSTRUKCJA_I_PARAMETRY!I37</f>
        <v/>
      </c>
      <c r="I34" s="343">
        <f>INSTRUKCJA_I_PARAMETRY!J37</f>
        <v/>
      </c>
      <c r="J34" s="343">
        <f>INSTRUKCJA_I_PARAMETRY!K37</f>
        <v/>
      </c>
      <c r="K34" s="343">
        <f>INSTRUKCJA_I_PARAMETRY!L37</f>
        <v/>
      </c>
      <c r="L34" s="343">
        <f>INSTRUKCJA_I_PARAMETRY!M37</f>
        <v/>
      </c>
      <c r="M34" s="343">
        <f>INSTRUKCJA_I_PARAMETRY!N37</f>
        <v/>
      </c>
      <c r="N34" s="343">
        <f>INSTRUKCJA_I_PARAMETRY!O37</f>
        <v/>
      </c>
      <c r="O34" s="343">
        <f>INSTRUKCJA_I_PARAMETRY!P37</f>
        <v/>
      </c>
      <c r="P34" s="343">
        <f>INSTRUKCJA_I_PARAMETRY!Q37</f>
        <v/>
      </c>
      <c r="Q34" s="343">
        <f>INSTRUKCJA_I_PARAMETRY!R37</f>
        <v/>
      </c>
      <c r="R34" s="343">
        <f>INSTRUKCJA_I_PARAMETRY!S37</f>
        <v/>
      </c>
      <c r="S34" s="343">
        <f>INSTRUKCJA_I_PARAMETRY!T37</f>
        <v/>
      </c>
      <c r="T34" s="343">
        <f>INSTRUKCJA_I_PARAMETRY!U37</f>
        <v/>
      </c>
    </row>
    <row r="35" ht="19" customHeight="1">
      <c r="A35" s="342" t="inlineStr">
        <is>
          <t>[INFO FENG.01.02] Raty kapitałowe pożyczki FENG.01.02 wg harmonogramu (tys. zł) -&gt; uwzględnij w wierszu 32 (Spłacone raty)</t>
        </is>
      </c>
      <c r="B35" s="343">
        <f>INSTRUKCJA_I_PARAMETRY!C31</f>
        <v/>
      </c>
      <c r="C35" s="343">
        <f>INSTRUKCJA_I_PARAMETRY!D31</f>
        <v/>
      </c>
      <c r="D35" s="343">
        <f>INSTRUKCJA_I_PARAMETRY!E31</f>
        <v/>
      </c>
      <c r="E35" s="343">
        <f>INSTRUKCJA_I_PARAMETRY!F31</f>
        <v/>
      </c>
      <c r="F35" s="343">
        <f>INSTRUKCJA_I_PARAMETRY!G31</f>
        <v/>
      </c>
      <c r="G35" s="343">
        <f>INSTRUKCJA_I_PARAMETRY!H31</f>
        <v/>
      </c>
      <c r="H35" s="343">
        <f>INSTRUKCJA_I_PARAMETRY!I31</f>
        <v/>
      </c>
      <c r="I35" s="343">
        <f>INSTRUKCJA_I_PARAMETRY!J31</f>
        <v/>
      </c>
      <c r="J35" s="343">
        <f>INSTRUKCJA_I_PARAMETRY!K31</f>
        <v/>
      </c>
      <c r="K35" s="343">
        <f>INSTRUKCJA_I_PARAMETRY!L31</f>
        <v/>
      </c>
      <c r="L35" s="343">
        <f>INSTRUKCJA_I_PARAMETRY!M31</f>
        <v/>
      </c>
      <c r="M35" s="343">
        <f>INSTRUKCJA_I_PARAMETRY!N31</f>
        <v/>
      </c>
      <c r="N35" s="343">
        <f>INSTRUKCJA_I_PARAMETRY!O31</f>
        <v/>
      </c>
      <c r="O35" s="343">
        <f>INSTRUKCJA_I_PARAMETRY!P31</f>
        <v/>
      </c>
      <c r="P35" s="343">
        <f>INSTRUKCJA_I_PARAMETRY!Q31</f>
        <v/>
      </c>
      <c r="Q35" s="343">
        <f>INSTRUKCJA_I_PARAMETRY!R31</f>
        <v/>
      </c>
      <c r="R35" s="343">
        <f>INSTRUKCJA_I_PARAMETRY!S31</f>
        <v/>
      </c>
      <c r="S35" s="343">
        <f>INSTRUKCJA_I_PARAMETRY!T31</f>
        <v/>
      </c>
      <c r="T35" s="343">
        <f>INSTRUKCJA_I_PARAMETRY!U31</f>
        <v/>
      </c>
    </row>
    <row r="36" ht="19" customHeight="1">
      <c r="A36" s="342" t="inlineStr">
        <is>
          <t>[INFO FENG.01.02] Warunkowa Dotacja – pomniejszenie kapitału (5%/10%/15%) wg harmonogramu (tys. zł) -&gt; uwzględnij w wierszu 27 (IV. Pozostałe przychody)</t>
        </is>
      </c>
      <c r="B36" s="343">
        <f>INSTRUKCJA_I_PARAMETRY!C30</f>
        <v/>
      </c>
      <c r="C36" s="343">
        <f>INSTRUKCJA_I_PARAMETRY!D30</f>
        <v/>
      </c>
      <c r="D36" s="343">
        <f>INSTRUKCJA_I_PARAMETRY!E30</f>
        <v/>
      </c>
      <c r="E36" s="343">
        <f>INSTRUKCJA_I_PARAMETRY!F30</f>
        <v/>
      </c>
      <c r="F36" s="343">
        <f>INSTRUKCJA_I_PARAMETRY!G30</f>
        <v/>
      </c>
      <c r="G36" s="343">
        <f>INSTRUKCJA_I_PARAMETRY!H30</f>
        <v/>
      </c>
      <c r="H36" s="343">
        <f>INSTRUKCJA_I_PARAMETRY!I30</f>
        <v/>
      </c>
      <c r="I36" s="343">
        <f>INSTRUKCJA_I_PARAMETRY!J30</f>
        <v/>
      </c>
      <c r="J36" s="343">
        <f>INSTRUKCJA_I_PARAMETRY!K30</f>
        <v/>
      </c>
      <c r="K36" s="343">
        <f>INSTRUKCJA_I_PARAMETRY!L30</f>
        <v/>
      </c>
      <c r="L36" s="343">
        <f>INSTRUKCJA_I_PARAMETRY!M30</f>
        <v/>
      </c>
      <c r="M36" s="343">
        <f>INSTRUKCJA_I_PARAMETRY!N30</f>
        <v/>
      </c>
      <c r="N36" s="343">
        <f>INSTRUKCJA_I_PARAMETRY!O30</f>
        <v/>
      </c>
      <c r="O36" s="343">
        <f>INSTRUKCJA_I_PARAMETRY!P30</f>
        <v/>
      </c>
      <c r="P36" s="343">
        <f>INSTRUKCJA_I_PARAMETRY!Q30</f>
        <v/>
      </c>
      <c r="Q36" s="343">
        <f>INSTRUKCJA_I_PARAMETRY!R30</f>
        <v/>
      </c>
      <c r="R36" s="343">
        <f>INSTRUKCJA_I_PARAMETRY!S30</f>
        <v/>
      </c>
      <c r="S36" s="343">
        <f>INSTRUKCJA_I_PARAMETRY!T30</f>
        <v/>
      </c>
      <c r="T36" s="343">
        <f>INSTRUKCJA_I_PARAMETRY!U30</f>
        <v/>
      </c>
    </row>
    <row r="37" ht="19" customHeight="1">
      <c r="A37" s="295" t="inlineStr">
        <is>
          <t>[KONTROLA DSCR] Szacowany wskaźnik pokrycia obsługi długu (Zysk netto + Amortyzacja) / Spłacone raty (min. 1,20)</t>
        </is>
      </c>
      <c r="B37" s="344">
        <f>IF(B32&gt;0,ROUND((B31+B21)/B32,2),0)</f>
        <v/>
      </c>
      <c r="C37" s="344">
        <f>IF(C32&gt;0,ROUND((C31+C21)/C32,2),0)</f>
        <v/>
      </c>
      <c r="D37" s="344">
        <f>IF(D32&gt;0,ROUND((D31+D21)/D32,2),0)</f>
        <v/>
      </c>
      <c r="E37" s="344">
        <f>IF(E32&gt;0,ROUND((E31+E21)/E32,2),0)</f>
        <v/>
      </c>
      <c r="F37" s="344">
        <f>IF(F32&gt;0,ROUND((F31+F21)/F32,2),0)</f>
        <v/>
      </c>
      <c r="G37" s="344">
        <f>IF(G32&gt;0,ROUND((G31+G21)/G32,2),0)</f>
        <v/>
      </c>
      <c r="H37" s="344">
        <f>IF(H32&gt;0,ROUND((H31+H21)/H32,2),0)</f>
        <v/>
      </c>
      <c r="I37" s="344">
        <f>IF(I32&gt;0,ROUND((I31+I21)/I32,2),0)</f>
        <v/>
      </c>
      <c r="J37" s="344">
        <f>IF(J32&gt;0,ROUND((J31+J21)/J32,2),0)</f>
        <v/>
      </c>
      <c r="K37" s="344">
        <f>IF(K32&gt;0,ROUND((K31+K21)/K32,2),0)</f>
        <v/>
      </c>
      <c r="L37" s="344">
        <f>IF(L32&gt;0,ROUND((L31+L21)/L32,2),0)</f>
        <v/>
      </c>
      <c r="M37" s="344">
        <f>IF(M32&gt;0,ROUND((M31+M21)/M32,2),0)</f>
        <v/>
      </c>
      <c r="N37" s="344">
        <f>IF(N32&gt;0,ROUND((N31+N21)/N32,2),0)</f>
        <v/>
      </c>
      <c r="O37" s="344">
        <f>IF(O32&gt;0,ROUND((O31+O21)/O32,2),0)</f>
        <v/>
      </c>
      <c r="P37" s="344">
        <f>IF(P32&gt;0,ROUND((P31+P21)/P32,2),0)</f>
        <v/>
      </c>
      <c r="Q37" s="344">
        <f>IF(Q32&gt;0,ROUND((Q31+Q21)/Q32,2),0)</f>
        <v/>
      </c>
      <c r="R37" s="344">
        <f>IF(R32&gt;0,ROUND((R31+R21)/R32,2),0)</f>
        <v/>
      </c>
      <c r="S37" s="344">
        <f>IF(S32&gt;0,ROUND((S31+S21)/S32,2),0)</f>
        <v/>
      </c>
      <c r="T37" s="344">
        <f>IF(T32&gt;0,ROUND((T31+T21)/T32,2),0)</f>
        <v/>
      </c>
    </row>
    <row r="39">
      <c r="E39" s="345" t="inlineStr">
        <is>
          <t>.............................................................</t>
        </is>
      </c>
    </row>
    <row r="40">
      <c r="E40" s="314" t="inlineStr">
        <is>
          <t>(pieczęć i podpis wnioskodawcy)</t>
        </is>
      </c>
    </row>
    <row r="41">
      <c r="E41" s="346" t="n"/>
      <c r="F41" s="346" t="n"/>
    </row>
    <row r="43" ht="52" customHeight="1"/>
  </sheetData>
  <sheetProtection selectLockedCells="0" selectUnlockedCells="0" sheet="1" objects="0" insertRows="1" insertHyperlinks="0" autoFilter="0" scenarios="0" formatColumns="0" deleteColumns="1" insertColumns="1" pivotTables="0" deleteRows="1" formatCells="0" formatRows="0" sort="0" password="A958"/>
  <mergeCells count="2">
    <mergeCell ref="E10:T10"/>
    <mergeCell ref="B10:C10"/>
  </mergeCells>
  <dataValidations count="1">
    <dataValidation sqref="D11" showDropDown="0" showInputMessage="1" showErrorMessage="1" allowBlank="1" error="Wymagana liczba w zakresie od 1 do 12" prompt="Podaj liczbę miesięcy w zakresie od 1 do 12" type="whole">
      <formula1>1</formula1>
      <formula2>12</formula2>
    </dataValidation>
  </dataValidations>
  <pageMargins left="0.7083333333333334" right="0.7083333333333334" top="0.7479166666666667" bottom="0.7479166666666667" header="0.5118055555555555" footer="0.5118055555555555"/>
  <pageSetup orientation="portrait" paperSize="9" scale="78" firstPageNumber="0" horizontalDpi="300" verticalDpi="300"/>
  <drawing xmlns:r="http://schemas.openxmlformats.org/officeDocument/2006/relationships" r:id="rId1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tabColor indexed="21"/>
    <outlinePr summaryBelow="1" summaryRight="1"/>
    <pageSetUpPr fitToPage="1"/>
  </sheetPr>
  <dimension ref="A1:T42"/>
  <sheetViews>
    <sheetView view="pageBreakPreview" workbookViewId="0">
      <pane xSplit="1" ySplit="3" topLeftCell="B4" activePane="bottomRight" state="frozen"/>
      <selection activeCell="A16" sqref="A16:I24"/>
      <selection pane="topRight" activeCell="A16" sqref="A16:I24"/>
      <selection pane="bottomLeft" activeCell="A16" sqref="A16:I24"/>
      <selection pane="bottomRight" activeCell="E3" sqref="E3"/>
    </sheetView>
  </sheetViews>
  <sheetFormatPr baseColWidth="8" defaultColWidth="10" defaultRowHeight="12.75"/>
  <cols>
    <col width="46.85546875" customWidth="1" style="69" min="1" max="1"/>
    <col width="11.7109375" customWidth="1" style="69" min="2" max="9"/>
    <col width="10" customWidth="1" style="69" min="10" max="16384"/>
  </cols>
  <sheetData>
    <row r="1" ht="15" customHeight="1">
      <c r="A1" s="198" t="inlineStr">
        <is>
          <t>Nazwa firmy:</t>
        </is>
      </c>
      <c r="B1">
        <f>'prognozy (obowiązkowe)'!A7</f>
        <v/>
      </c>
      <c r="C1" s="41" t="inlineStr">
        <is>
          <t>Załącznik do arkusza oceny wniosku o pożyczkę</t>
        </is>
      </c>
    </row>
    <row r="2" ht="15" customHeight="1">
      <c r="A2" s="282" t="inlineStr">
        <is>
          <t>Rachunek zysków i strat przedsiębiorcy</t>
        </is>
      </c>
      <c r="F2" s="3" t="n"/>
      <c r="G2" s="3" t="n"/>
      <c r="H2" s="3" t="n"/>
    </row>
    <row r="3" ht="24" customHeight="1" thickBot="1">
      <c r="A3" s="206" t="inlineStr">
        <is>
          <t>Wyszczególnienie</t>
        </is>
      </c>
      <c r="B3" s="207">
        <f>'prognozy (obowiązkowe)'!B11</f>
        <v/>
      </c>
      <c r="C3" s="207">
        <f>'prognozy (obowiązkowe)'!C11</f>
        <v/>
      </c>
      <c r="D3" s="207">
        <f>'prognozy (obowiązkowe)'!D11</f>
        <v/>
      </c>
      <c r="E3" s="207">
        <f>'prognozy (obowiązkowe)'!E11</f>
        <v/>
      </c>
      <c r="F3" s="207">
        <f>'prognozy (obowiązkowe)'!F11</f>
        <v/>
      </c>
      <c r="G3" s="207">
        <f>'prognozy (obowiązkowe)'!G11</f>
        <v/>
      </c>
      <c r="H3" s="207">
        <f>'prognozy (obowiązkowe)'!H11</f>
        <v/>
      </c>
      <c r="I3">
        <f>'prognozy (obowiązkowe)'!I11</f>
        <v/>
      </c>
      <c r="J3">
        <f>'prognozy (obowiązkowe)'!J11</f>
        <v/>
      </c>
      <c r="K3">
        <f>'prognozy (obowiązkowe)'!K11</f>
        <v/>
      </c>
      <c r="L3">
        <f>'prognozy (obowiązkowe)'!L11</f>
        <v/>
      </c>
      <c r="M3">
        <f>'prognozy (obowiązkowe)'!M11</f>
        <v/>
      </c>
      <c r="N3">
        <f>'prognozy (obowiązkowe)'!N11</f>
        <v/>
      </c>
      <c r="O3">
        <f>'prognozy (obowiązkowe)'!O11</f>
        <v/>
      </c>
      <c r="P3">
        <f>'prognozy (obowiązkowe)'!P11</f>
        <v/>
      </c>
      <c r="Q3">
        <f>'prognozy (obowiązkowe)'!Q11</f>
        <v/>
      </c>
      <c r="R3">
        <f>'prognozy (obowiązkowe)'!R11</f>
        <v/>
      </c>
      <c r="S3">
        <f>'prognozy (obowiązkowe)'!S11</f>
        <v/>
      </c>
      <c r="T3">
        <f>'prognozy (obowiązkowe)'!T11</f>
        <v/>
      </c>
    </row>
    <row r="4" ht="13.5" customHeight="1" thickBot="1">
      <c r="A4" s="208" t="inlineStr">
        <is>
          <t>1. Przychody ze sprzedaży, w tym:</t>
        </is>
      </c>
      <c r="B4" s="347">
        <f>SUM(B5:B7)</f>
        <v/>
      </c>
      <c r="C4" s="347">
        <f>SUM(C5:C7)</f>
        <v/>
      </c>
      <c r="D4" s="347">
        <f>SUM(D5:D7)</f>
        <v/>
      </c>
      <c r="E4" s="347">
        <f>SUM(E5:E7)</f>
        <v/>
      </c>
      <c r="F4" s="347">
        <f>SUM(F5:F7)</f>
        <v/>
      </c>
      <c r="G4" s="347">
        <f>SUM(G5:G7)</f>
        <v/>
      </c>
      <c r="H4" s="348">
        <f>SUM(H5:H7)</f>
        <v/>
      </c>
      <c r="I4" s="349">
        <f>SUM(I5:I7)</f>
        <v/>
      </c>
      <c r="J4" s="349">
        <f>SUM(J5:J7)</f>
        <v/>
      </c>
      <c r="K4" s="349">
        <f>SUM(K5:K7)</f>
        <v/>
      </c>
      <c r="L4" s="350">
        <f>SUM(L5:L7)</f>
        <v/>
      </c>
      <c r="M4" s="350">
        <f>SUM(M5:M7)</f>
        <v/>
      </c>
      <c r="N4" s="350">
        <f>SUM(N5:N7)</f>
        <v/>
      </c>
      <c r="O4" s="350">
        <f>SUM(O5:O7)</f>
        <v/>
      </c>
      <c r="P4" s="350">
        <f>SUM(P5:P7)</f>
        <v/>
      </c>
      <c r="Q4" s="350">
        <f>SUM(Q5:Q7)</f>
        <v/>
      </c>
      <c r="R4" s="350">
        <f>SUM(R5:R7)</f>
        <v/>
      </c>
      <c r="S4" s="350">
        <f>SUM(S5:S7)</f>
        <v/>
      </c>
      <c r="T4" s="350">
        <f>SUM(T5:T7)</f>
        <v/>
      </c>
    </row>
    <row r="5">
      <c r="A5" s="216" t="inlineStr">
        <is>
          <t>1.1 Ze sprzedaży produktów, towarów i usług</t>
        </is>
      </c>
      <c r="B5" s="351">
        <f>'prognozy (obowiązkowe)'!B13</f>
        <v/>
      </c>
      <c r="C5" s="351">
        <f>'prognozy (obowiązkowe)'!C13</f>
        <v/>
      </c>
      <c r="D5" s="351">
        <f>'prognozy (obowiązkowe)'!D13</f>
        <v/>
      </c>
      <c r="E5" s="351">
        <f>'prognozy (obowiązkowe)'!E13</f>
        <v/>
      </c>
      <c r="F5" s="351">
        <f>'prognozy (obowiązkowe)'!F13</f>
        <v/>
      </c>
      <c r="G5" s="351">
        <f>'prognozy (obowiązkowe)'!G13</f>
        <v/>
      </c>
      <c r="H5" s="352">
        <f>'prognozy (obowiązkowe)'!H13</f>
        <v/>
      </c>
      <c r="I5" s="349">
        <f>'prognozy (obowiązkowe)'!I13</f>
        <v/>
      </c>
      <c r="J5" s="349">
        <f>'prognozy (obowiązkowe)'!J13</f>
        <v/>
      </c>
      <c r="K5" s="349">
        <f>'prognozy (obowiązkowe)'!K13</f>
        <v/>
      </c>
      <c r="L5" s="350">
        <f>'prognozy (obowiązkowe)'!L13</f>
        <v/>
      </c>
      <c r="M5" s="350">
        <f>'prognozy (obowiązkowe)'!M13</f>
        <v/>
      </c>
      <c r="N5" s="350">
        <f>'prognozy (obowiązkowe)'!N13</f>
        <v/>
      </c>
      <c r="O5" s="350">
        <f>'prognozy (obowiązkowe)'!O13</f>
        <v/>
      </c>
      <c r="P5" s="350">
        <f>'prognozy (obowiązkowe)'!P13</f>
        <v/>
      </c>
      <c r="Q5" s="350">
        <f>'prognozy (obowiązkowe)'!Q13</f>
        <v/>
      </c>
      <c r="R5" s="350">
        <f>'prognozy (obowiązkowe)'!R13</f>
        <v/>
      </c>
      <c r="S5" s="350">
        <f>'prognozy (obowiązkowe)'!S13</f>
        <v/>
      </c>
      <c r="T5" s="350">
        <f>'prognozy (obowiązkowe)'!T13</f>
        <v/>
      </c>
    </row>
    <row r="6">
      <c r="A6" s="211" t="n"/>
      <c r="B6" s="353">
        <f>'prognozy (obowiązkowe)'!B14</f>
        <v/>
      </c>
      <c r="C6" s="353">
        <f>'prognozy (obowiązkowe)'!C14</f>
        <v/>
      </c>
      <c r="D6" s="353">
        <f>'prognozy (obowiązkowe)'!D14</f>
        <v/>
      </c>
      <c r="E6" s="353">
        <f>'prognozy (obowiązkowe)'!E14</f>
        <v/>
      </c>
      <c r="F6" s="353">
        <f>'prognozy (obowiązkowe)'!F14</f>
        <v/>
      </c>
      <c r="G6" s="353">
        <f>'prognozy (obowiązkowe)'!G14</f>
        <v/>
      </c>
      <c r="H6" s="354">
        <f>'prognozy (obowiązkowe)'!H14</f>
        <v/>
      </c>
      <c r="I6" s="350">
        <f>'prognozy (obowiązkowe)'!I14</f>
        <v/>
      </c>
      <c r="J6" s="350">
        <f>'prognozy (obowiązkowe)'!J14</f>
        <v/>
      </c>
      <c r="K6" s="350">
        <f>'prognozy (obowiązkowe)'!K14</f>
        <v/>
      </c>
      <c r="L6" s="350">
        <f>'prognozy (obowiązkowe)'!L14</f>
        <v/>
      </c>
      <c r="M6" s="350">
        <f>'prognozy (obowiązkowe)'!M14</f>
        <v/>
      </c>
      <c r="N6" s="350">
        <f>'prognozy (obowiązkowe)'!N14</f>
        <v/>
      </c>
      <c r="O6" s="350">
        <f>'prognozy (obowiązkowe)'!O14</f>
        <v/>
      </c>
      <c r="P6" s="350">
        <f>'prognozy (obowiązkowe)'!P14</f>
        <v/>
      </c>
      <c r="Q6" s="350">
        <f>'prognozy (obowiązkowe)'!Q14</f>
        <v/>
      </c>
      <c r="R6" s="350">
        <f>'prognozy (obowiązkowe)'!R14</f>
        <v/>
      </c>
      <c r="S6" s="350">
        <f>'prognozy (obowiązkowe)'!S14</f>
        <v/>
      </c>
      <c r="T6" s="350">
        <f>'prognozy (obowiązkowe)'!T14</f>
        <v/>
      </c>
    </row>
    <row r="7" ht="13.5" customHeight="1" thickBot="1">
      <c r="A7" s="213" t="n"/>
      <c r="B7" s="355">
        <f>'prognozy (obowiązkowe)'!B15</f>
        <v/>
      </c>
      <c r="C7" s="355">
        <f>'prognozy (obowiązkowe)'!C15</f>
        <v/>
      </c>
      <c r="D7" s="355">
        <f>'prognozy (obowiązkowe)'!D15</f>
        <v/>
      </c>
      <c r="E7" s="355">
        <f>'prognozy (obowiązkowe)'!E15</f>
        <v/>
      </c>
      <c r="F7" s="355">
        <f>'prognozy (obowiązkowe)'!F15</f>
        <v/>
      </c>
      <c r="G7" s="355">
        <f>'prognozy (obowiązkowe)'!G15</f>
        <v/>
      </c>
      <c r="H7" s="356">
        <f>'prognozy (obowiązkowe)'!H15</f>
        <v/>
      </c>
      <c r="I7" s="350">
        <f>'prognozy (obowiązkowe)'!I15</f>
        <v/>
      </c>
      <c r="J7" s="350">
        <f>'prognozy (obowiązkowe)'!J15</f>
        <v/>
      </c>
      <c r="K7" s="350">
        <f>'prognozy (obowiązkowe)'!K15</f>
        <v/>
      </c>
      <c r="L7" s="350">
        <f>'prognozy (obowiązkowe)'!L15</f>
        <v/>
      </c>
      <c r="M7" s="350">
        <f>'prognozy (obowiązkowe)'!M15</f>
        <v/>
      </c>
      <c r="N7" s="350">
        <f>'prognozy (obowiązkowe)'!N15</f>
        <v/>
      </c>
      <c r="O7" s="350">
        <f>'prognozy (obowiązkowe)'!O15</f>
        <v/>
      </c>
      <c r="P7" s="350">
        <f>'prognozy (obowiązkowe)'!P15</f>
        <v/>
      </c>
      <c r="Q7" s="350">
        <f>'prognozy (obowiązkowe)'!Q15</f>
        <v/>
      </c>
      <c r="R7" s="350">
        <f>'prognozy (obowiązkowe)'!R15</f>
        <v/>
      </c>
      <c r="S7" s="350">
        <f>'prognozy (obowiązkowe)'!S15</f>
        <v/>
      </c>
      <c r="T7" s="350">
        <f>'prognozy (obowiązkowe)'!T15</f>
        <v/>
      </c>
    </row>
    <row r="8">
      <c r="A8" s="203" t="inlineStr">
        <is>
          <t>2. Koszty działalności, w tym:</t>
        </is>
      </c>
      <c r="B8" s="357">
        <f>B9+B10</f>
        <v/>
      </c>
      <c r="C8" s="357">
        <f>C9+C10</f>
        <v/>
      </c>
      <c r="D8" s="357">
        <f>D9+D10</f>
        <v/>
      </c>
      <c r="E8" s="357">
        <f>E9+E10</f>
        <v/>
      </c>
      <c r="F8" s="357">
        <f>F9+F10</f>
        <v/>
      </c>
      <c r="G8" s="357">
        <f>G9+G10</f>
        <v/>
      </c>
      <c r="H8" s="357">
        <f>H9+H10</f>
        <v/>
      </c>
      <c r="I8" s="350">
        <f>I9+I10</f>
        <v/>
      </c>
      <c r="J8" s="350">
        <f>J9+J10</f>
        <v/>
      </c>
      <c r="K8" s="350">
        <f>K9+K10</f>
        <v/>
      </c>
      <c r="L8" s="350">
        <f>L9+L10</f>
        <v/>
      </c>
      <c r="M8" s="350">
        <f>M9+M10</f>
        <v/>
      </c>
      <c r="N8" s="350">
        <f>N9+N10</f>
        <v/>
      </c>
      <c r="O8" s="350">
        <f>O9+O10</f>
        <v/>
      </c>
      <c r="P8" s="350">
        <f>P9+P10</f>
        <v/>
      </c>
      <c r="Q8" s="350">
        <f>Q9+Q10</f>
        <v/>
      </c>
      <c r="R8" s="350">
        <f>R9+R10</f>
        <v/>
      </c>
      <c r="S8" s="350">
        <f>S9+S10</f>
        <v/>
      </c>
      <c r="T8" s="350">
        <f>T9+T10</f>
        <v/>
      </c>
    </row>
    <row r="9">
      <c r="A9" s="4" t="inlineStr">
        <is>
          <t>2.2 Koszty osobowe</t>
        </is>
      </c>
      <c r="B9" s="358">
        <f>'prognozy (obowiązkowe)'!B17</f>
        <v/>
      </c>
      <c r="C9" s="358">
        <f>'prognozy (obowiązkowe)'!C17</f>
        <v/>
      </c>
      <c r="D9" s="358">
        <f>'prognozy (obowiązkowe)'!D17</f>
        <v/>
      </c>
      <c r="E9" s="358">
        <f>'prognozy (obowiązkowe)'!E17</f>
        <v/>
      </c>
      <c r="F9" s="358">
        <f>'prognozy (obowiązkowe)'!F17</f>
        <v/>
      </c>
      <c r="G9" s="358">
        <f>'prognozy (obowiązkowe)'!G17</f>
        <v/>
      </c>
      <c r="H9" s="358">
        <f>'prognozy (obowiązkowe)'!H17</f>
        <v/>
      </c>
      <c r="I9" s="350">
        <f>'prognozy (obowiązkowe)'!I17</f>
        <v/>
      </c>
      <c r="J9" s="350">
        <f>'prognozy (obowiązkowe)'!J17</f>
        <v/>
      </c>
      <c r="K9" s="350">
        <f>'prognozy (obowiązkowe)'!K17</f>
        <v/>
      </c>
      <c r="L9" s="350">
        <f>'prognozy (obowiązkowe)'!L17</f>
        <v/>
      </c>
      <c r="M9" s="350">
        <f>'prognozy (obowiązkowe)'!M17</f>
        <v/>
      </c>
      <c r="N9" s="350">
        <f>'prognozy (obowiązkowe)'!N17</f>
        <v/>
      </c>
      <c r="O9" s="350">
        <f>'prognozy (obowiązkowe)'!O17</f>
        <v/>
      </c>
      <c r="P9" s="350">
        <f>'prognozy (obowiązkowe)'!P17</f>
        <v/>
      </c>
      <c r="Q9" s="350">
        <f>'prognozy (obowiązkowe)'!Q17</f>
        <v/>
      </c>
      <c r="R9" s="350">
        <f>'prognozy (obowiązkowe)'!R17</f>
        <v/>
      </c>
      <c r="S9" s="350">
        <f>'prognozy (obowiązkowe)'!S17</f>
        <v/>
      </c>
      <c r="T9" s="350">
        <f>'prognozy (obowiązkowe)'!T17</f>
        <v/>
      </c>
    </row>
    <row r="10">
      <c r="A10" s="4" t="inlineStr">
        <is>
          <t>2.3 Amortyzacja</t>
        </is>
      </c>
      <c r="B10" s="359">
        <f>B11+B12</f>
        <v/>
      </c>
      <c r="C10" s="359">
        <f>C11+C12</f>
        <v/>
      </c>
      <c r="D10" s="359">
        <f>D11+D12</f>
        <v/>
      </c>
      <c r="E10" s="359">
        <f>E11+E12</f>
        <v/>
      </c>
      <c r="F10" s="359">
        <f>F11+F12</f>
        <v/>
      </c>
      <c r="G10" s="359">
        <f>G11+G12</f>
        <v/>
      </c>
      <c r="H10" s="359">
        <f>H11+H12</f>
        <v/>
      </c>
      <c r="I10" s="350">
        <f>I11+I12</f>
        <v/>
      </c>
      <c r="J10" s="350">
        <f>J11+J12</f>
        <v/>
      </c>
      <c r="K10" s="350">
        <f>K11+K12</f>
        <v/>
      </c>
      <c r="L10" s="350">
        <f>L11+L12</f>
        <v/>
      </c>
      <c r="M10" s="350">
        <f>M11+M12</f>
        <v/>
      </c>
      <c r="N10" s="350">
        <f>N11+N12</f>
        <v/>
      </c>
      <c r="O10" s="350">
        <f>O11+O12</f>
        <v/>
      </c>
      <c r="P10" s="350">
        <f>P11+P12</f>
        <v/>
      </c>
      <c r="Q10" s="350">
        <f>Q11+Q12</f>
        <v/>
      </c>
      <c r="R10" s="350">
        <f>R11+R12</f>
        <v/>
      </c>
      <c r="S10" s="350">
        <f>S11+S12</f>
        <v/>
      </c>
      <c r="T10" s="350">
        <f>T11+T12</f>
        <v/>
      </c>
    </row>
    <row r="11">
      <c r="A11" s="5" t="inlineStr">
        <is>
          <t>2.4 Pozostałe koszty</t>
        </is>
      </c>
      <c r="B11" s="358">
        <f>'prognozy (obowiązkowe)'!B19</f>
        <v/>
      </c>
      <c r="C11" s="358">
        <f>'prognozy (obowiązkowe)'!C19</f>
        <v/>
      </c>
      <c r="D11" s="358">
        <f>'prognozy (obowiązkowe)'!D19</f>
        <v/>
      </c>
      <c r="E11" s="358">
        <f>'prognozy (obowiązkowe)'!E19</f>
        <v/>
      </c>
      <c r="F11" s="358">
        <f>'prognozy (obowiązkowe)'!F19</f>
        <v/>
      </c>
      <c r="G11" s="358">
        <f>'prognozy (obowiązkowe)'!G19</f>
        <v/>
      </c>
      <c r="H11" s="358">
        <f>'prognozy (obowiązkowe)'!H19</f>
        <v/>
      </c>
      <c r="I11" s="350">
        <f>'prognozy (obowiązkowe)'!I19</f>
        <v/>
      </c>
      <c r="J11" s="350">
        <f>'prognozy (obowiązkowe)'!J19</f>
        <v/>
      </c>
      <c r="K11" s="350">
        <f>'prognozy (obowiązkowe)'!K19</f>
        <v/>
      </c>
      <c r="L11" s="350">
        <f>'prognozy (obowiązkowe)'!L19</f>
        <v/>
      </c>
      <c r="M11" s="350">
        <f>'prognozy (obowiązkowe)'!M19</f>
        <v/>
      </c>
      <c r="N11" s="350">
        <f>'prognozy (obowiązkowe)'!N19</f>
        <v/>
      </c>
      <c r="O11" s="350">
        <f>'prognozy (obowiązkowe)'!O19</f>
        <v/>
      </c>
      <c r="P11" s="350">
        <f>'prognozy (obowiązkowe)'!P19</f>
        <v/>
      </c>
      <c r="Q11" s="350">
        <f>'prognozy (obowiązkowe)'!Q19</f>
        <v/>
      </c>
      <c r="R11" s="350">
        <f>'prognozy (obowiązkowe)'!R19</f>
        <v/>
      </c>
      <c r="S11" s="350">
        <f>'prognozy (obowiązkowe)'!S19</f>
        <v/>
      </c>
      <c r="T11" s="350">
        <f>'prognozy (obowiązkowe)'!T19</f>
        <v/>
      </c>
    </row>
    <row r="12">
      <c r="A12" s="4" t="inlineStr">
        <is>
          <t>2.5 Towary wg cen zakupu</t>
        </is>
      </c>
      <c r="B12" s="358">
        <f>SUM(B13:B17)</f>
        <v/>
      </c>
      <c r="C12" s="358">
        <f>SUM(C13:C17)</f>
        <v/>
      </c>
      <c r="D12" s="358">
        <f>SUM(D13:D17)</f>
        <v/>
      </c>
      <c r="E12" s="358">
        <f>SUM(E13:E17)</f>
        <v/>
      </c>
      <c r="F12" s="358">
        <f>SUM(F13:F17)</f>
        <v/>
      </c>
      <c r="G12" s="358">
        <f>SUM(G13:G17)</f>
        <v/>
      </c>
      <c r="H12" s="358">
        <f>SUM(H13:H17)</f>
        <v/>
      </c>
      <c r="I12" s="350">
        <f>SUM(I13:I17)</f>
        <v/>
      </c>
      <c r="J12" s="350">
        <f>SUM(J13:J17)</f>
        <v/>
      </c>
      <c r="K12" s="350">
        <f>SUM(K13:K17)</f>
        <v/>
      </c>
      <c r="L12" s="350">
        <f>SUM(L13:L17)</f>
        <v/>
      </c>
      <c r="M12" s="350">
        <f>SUM(M13:M17)</f>
        <v/>
      </c>
      <c r="N12" s="350">
        <f>SUM(N13:N17)</f>
        <v/>
      </c>
      <c r="O12" s="350">
        <f>SUM(O13:O17)</f>
        <v/>
      </c>
      <c r="P12" s="350">
        <f>SUM(P13:P17)</f>
        <v/>
      </c>
      <c r="Q12" s="350">
        <f>SUM(Q13:Q17)</f>
        <v/>
      </c>
      <c r="R12" s="350">
        <f>SUM(R13:R17)</f>
        <v/>
      </c>
      <c r="S12" s="350">
        <f>SUM(S13:S17)</f>
        <v/>
      </c>
      <c r="T12" s="350">
        <f>SUM(T13:T17)</f>
        <v/>
      </c>
    </row>
    <row r="13">
      <c r="A13" s="4" t="inlineStr">
        <is>
          <t>2.6 Zapas początkowy</t>
        </is>
      </c>
      <c r="B13" s="358">
        <f>'prognozy (obowiązkowe)'!B21</f>
        <v/>
      </c>
      <c r="C13" s="358">
        <f>'prognozy (obowiązkowe)'!C21</f>
        <v/>
      </c>
      <c r="D13" s="358">
        <f>'prognozy (obowiązkowe)'!D21</f>
        <v/>
      </c>
      <c r="E13" s="358">
        <f>'prognozy (obowiązkowe)'!E21</f>
        <v/>
      </c>
      <c r="F13" s="358">
        <f>'prognozy (obowiązkowe)'!F21</f>
        <v/>
      </c>
      <c r="G13" s="358">
        <f>'prognozy (obowiązkowe)'!G21</f>
        <v/>
      </c>
      <c r="H13" s="358">
        <f>'prognozy (obowiązkowe)'!H21</f>
        <v/>
      </c>
      <c r="I13" s="350">
        <f>'prognozy (obowiązkowe)'!I21</f>
        <v/>
      </c>
      <c r="J13" s="350">
        <f>'prognozy (obowiązkowe)'!J21</f>
        <v/>
      </c>
      <c r="K13" s="350">
        <f>'prognozy (obowiązkowe)'!K21</f>
        <v/>
      </c>
      <c r="L13" s="350">
        <f>'prognozy (obowiązkowe)'!L21</f>
        <v/>
      </c>
      <c r="M13" s="350">
        <f>'prognozy (obowiązkowe)'!M21</f>
        <v/>
      </c>
      <c r="N13" s="350">
        <f>'prognozy (obowiązkowe)'!N21</f>
        <v/>
      </c>
      <c r="O13" s="350">
        <f>'prognozy (obowiązkowe)'!O21</f>
        <v/>
      </c>
      <c r="P13" s="350">
        <f>'prognozy (obowiązkowe)'!P21</f>
        <v/>
      </c>
      <c r="Q13" s="350">
        <f>'prognozy (obowiązkowe)'!Q21</f>
        <v/>
      </c>
      <c r="R13" s="350">
        <f>'prognozy (obowiązkowe)'!R21</f>
        <v/>
      </c>
      <c r="S13" s="350">
        <f>'prognozy (obowiązkowe)'!S21</f>
        <v/>
      </c>
      <c r="T13" s="350">
        <f>'prognozy (obowiązkowe)'!T21</f>
        <v/>
      </c>
    </row>
    <row r="14">
      <c r="A14" s="4" t="inlineStr">
        <is>
          <t>2.7 Zapas końcowy</t>
        </is>
      </c>
      <c r="B14" s="358">
        <f>'prognozy (obowiązkowe)'!B22</f>
        <v/>
      </c>
      <c r="C14" s="358">
        <f>'prognozy (obowiązkowe)'!C22</f>
        <v/>
      </c>
      <c r="D14" s="358">
        <f>'prognozy (obowiązkowe)'!D22</f>
        <v/>
      </c>
      <c r="E14" s="358">
        <f>'prognozy (obowiązkowe)'!E22</f>
        <v/>
      </c>
      <c r="F14" s="358">
        <f>'prognozy (obowiązkowe)'!F22</f>
        <v/>
      </c>
      <c r="G14" s="358">
        <f>'prognozy (obowiązkowe)'!G22</f>
        <v/>
      </c>
      <c r="H14" s="358">
        <f>'prognozy (obowiązkowe)'!H22</f>
        <v/>
      </c>
      <c r="I14" s="350">
        <f>'prognozy (obowiązkowe)'!I22</f>
        <v/>
      </c>
      <c r="J14" s="350">
        <f>'prognozy (obowiązkowe)'!J22</f>
        <v/>
      </c>
      <c r="K14" s="350">
        <f>'prognozy (obowiązkowe)'!K22</f>
        <v/>
      </c>
      <c r="L14" s="350">
        <f>'prognozy (obowiązkowe)'!L22</f>
        <v/>
      </c>
      <c r="M14" s="350">
        <f>'prognozy (obowiązkowe)'!M22</f>
        <v/>
      </c>
      <c r="N14" s="350">
        <f>'prognozy (obowiązkowe)'!N22</f>
        <v/>
      </c>
      <c r="O14" s="350">
        <f>'prognozy (obowiązkowe)'!O22</f>
        <v/>
      </c>
      <c r="P14" s="350">
        <f>'prognozy (obowiązkowe)'!P22</f>
        <v/>
      </c>
      <c r="Q14" s="350">
        <f>'prognozy (obowiązkowe)'!Q22</f>
        <v/>
      </c>
      <c r="R14" s="350">
        <f>'prognozy (obowiązkowe)'!R22</f>
        <v/>
      </c>
      <c r="S14" s="350">
        <f>'prognozy (obowiązkowe)'!S22</f>
        <v/>
      </c>
      <c r="T14" s="350">
        <f>'prognozy (obowiązkowe)'!T22</f>
        <v/>
      </c>
    </row>
    <row r="15">
      <c r="A15" s="70" t="inlineStr">
        <is>
          <t>3. Zysk ze sprzedaży (1.-2.)</t>
        </is>
      </c>
      <c r="B15" s="360">
        <f>'prognozy (obowiązkowe)'!B23</f>
        <v/>
      </c>
      <c r="C15" s="360">
        <f>'prognozy (obowiązkowe)'!C23</f>
        <v/>
      </c>
      <c r="D15" s="360">
        <f>'prognozy (obowiązkowe)'!D23</f>
        <v/>
      </c>
      <c r="E15" s="360">
        <f>'prognozy (obowiązkowe)'!E23</f>
        <v/>
      </c>
      <c r="F15" s="360">
        <f>'prognozy (obowiązkowe)'!F23</f>
        <v/>
      </c>
      <c r="G15" s="360">
        <f>'prognozy (obowiązkowe)'!G23</f>
        <v/>
      </c>
      <c r="H15" s="360">
        <f>'prognozy (obowiązkowe)'!H23</f>
        <v/>
      </c>
      <c r="I15" s="350">
        <f>'prognozy (obowiązkowe)'!I23</f>
        <v/>
      </c>
      <c r="J15" s="350">
        <f>'prognozy (obowiązkowe)'!J23</f>
        <v/>
      </c>
      <c r="K15" s="350">
        <f>'prognozy (obowiązkowe)'!K23</f>
        <v/>
      </c>
      <c r="L15" s="350">
        <f>'prognozy (obowiązkowe)'!L23</f>
        <v/>
      </c>
      <c r="M15" s="350">
        <f>'prognozy (obowiązkowe)'!M23</f>
        <v/>
      </c>
      <c r="N15" s="350">
        <f>'prognozy (obowiązkowe)'!N23</f>
        <v/>
      </c>
      <c r="O15" s="350">
        <f>'prognozy (obowiązkowe)'!O23</f>
        <v/>
      </c>
      <c r="P15" s="350">
        <f>'prognozy (obowiązkowe)'!P23</f>
        <v/>
      </c>
      <c r="Q15" s="350">
        <f>'prognozy (obowiązkowe)'!Q23</f>
        <v/>
      </c>
      <c r="R15" s="350">
        <f>'prognozy (obowiązkowe)'!R23</f>
        <v/>
      </c>
      <c r="S15" s="350">
        <f>'prognozy (obowiązkowe)'!S23</f>
        <v/>
      </c>
      <c r="T15" s="350">
        <f>'prognozy (obowiązkowe)'!T23</f>
        <v/>
      </c>
    </row>
    <row r="16">
      <c r="A16" s="4" t="inlineStr">
        <is>
          <t>3.1 Pozostałe przychody</t>
        </is>
      </c>
      <c r="B16" s="358">
        <f>'prognozy (obowiązkowe)'!B24</f>
        <v/>
      </c>
      <c r="C16" s="358">
        <f>'prognozy (obowiązkowe)'!C24</f>
        <v/>
      </c>
      <c r="D16" s="358">
        <f>'prognozy (obowiązkowe)'!D24</f>
        <v/>
      </c>
      <c r="E16" s="358">
        <f>'prognozy (obowiązkowe)'!E24</f>
        <v/>
      </c>
      <c r="F16" s="358">
        <f>'prognozy (obowiązkowe)'!F24</f>
        <v/>
      </c>
      <c r="G16" s="358">
        <f>'prognozy (obowiązkowe)'!G24</f>
        <v/>
      </c>
      <c r="H16" s="358">
        <f>'prognozy (obowiązkowe)'!H24</f>
        <v/>
      </c>
      <c r="I16" s="350">
        <f>'prognozy (obowiązkowe)'!I24</f>
        <v/>
      </c>
      <c r="J16" s="350">
        <f>'prognozy (obowiązkowe)'!J24</f>
        <v/>
      </c>
      <c r="K16" s="350">
        <f>'prognozy (obowiązkowe)'!K24</f>
        <v/>
      </c>
      <c r="L16" s="350">
        <f>'prognozy (obowiązkowe)'!L24</f>
        <v/>
      </c>
      <c r="M16" s="350">
        <f>'prognozy (obowiązkowe)'!M24</f>
        <v/>
      </c>
      <c r="N16" s="350">
        <f>'prognozy (obowiązkowe)'!N24</f>
        <v/>
      </c>
      <c r="O16" s="350">
        <f>'prognozy (obowiązkowe)'!O24</f>
        <v/>
      </c>
      <c r="P16" s="350">
        <f>'prognozy (obowiązkowe)'!P24</f>
        <v/>
      </c>
      <c r="Q16" s="350">
        <f>'prognozy (obowiązkowe)'!Q24</f>
        <v/>
      </c>
      <c r="R16" s="350">
        <f>'prognozy (obowiązkowe)'!R24</f>
        <v/>
      </c>
      <c r="S16" s="350">
        <f>'prognozy (obowiązkowe)'!S24</f>
        <v/>
      </c>
      <c r="T16" s="350">
        <f>'prognozy (obowiązkowe)'!T24</f>
        <v/>
      </c>
    </row>
    <row r="17">
      <c r="A17" s="4" t="inlineStr">
        <is>
          <t>3.2 Koszty finansowe</t>
        </is>
      </c>
      <c r="B17" s="359">
        <f>'prognozy (obowiązkowe)'!B25</f>
        <v/>
      </c>
      <c r="C17" s="359">
        <f>'prognozy (obowiązkowe)'!C25</f>
        <v/>
      </c>
      <c r="D17" s="359">
        <f>'prognozy (obowiązkowe)'!D25</f>
        <v/>
      </c>
      <c r="E17" s="359">
        <f>'prognozy (obowiązkowe)'!E25</f>
        <v/>
      </c>
      <c r="F17" s="359">
        <f>'prognozy (obowiązkowe)'!F25</f>
        <v/>
      </c>
      <c r="G17" s="359">
        <f>'prognozy (obowiązkowe)'!G25</f>
        <v/>
      </c>
      <c r="H17" s="359">
        <f>'prognozy (obowiązkowe)'!H25</f>
        <v/>
      </c>
      <c r="I17" s="350">
        <f>'prognozy (obowiązkowe)'!I25</f>
        <v/>
      </c>
      <c r="J17" s="350">
        <f>'prognozy (obowiązkowe)'!J25</f>
        <v/>
      </c>
      <c r="K17" s="350">
        <f>'prognozy (obowiązkowe)'!K25</f>
        <v/>
      </c>
      <c r="L17" s="350">
        <f>'prognozy (obowiązkowe)'!L25</f>
        <v/>
      </c>
      <c r="M17" s="350">
        <f>'prognozy (obowiązkowe)'!M25</f>
        <v/>
      </c>
      <c r="N17" s="350">
        <f>'prognozy (obowiązkowe)'!N25</f>
        <v/>
      </c>
      <c r="O17" s="350">
        <f>'prognozy (obowiązkowe)'!O25</f>
        <v/>
      </c>
      <c r="P17" s="350">
        <f>'prognozy (obowiązkowe)'!P25</f>
        <v/>
      </c>
      <c r="Q17" s="350">
        <f>'prognozy (obowiązkowe)'!Q25</f>
        <v/>
      </c>
      <c r="R17" s="350">
        <f>'prognozy (obowiązkowe)'!R25</f>
        <v/>
      </c>
      <c r="S17" s="350">
        <f>'prognozy (obowiązkowe)'!S25</f>
        <v/>
      </c>
      <c r="T17" s="350">
        <f>'prognozy (obowiązkowe)'!T25</f>
        <v/>
      </c>
    </row>
    <row r="18">
      <c r="A18" s="70" t="inlineStr">
        <is>
          <t>4. Zysk brutto (3+3.1-3.2)</t>
        </is>
      </c>
      <c r="B18" s="361">
        <f>B4-B8</f>
        <v/>
      </c>
      <c r="C18" s="361">
        <f>C4-C8</f>
        <v/>
      </c>
      <c r="D18" s="361">
        <f>D4-D8</f>
        <v/>
      </c>
      <c r="E18" s="361">
        <f>E4-E8</f>
        <v/>
      </c>
      <c r="F18" s="361">
        <f>F4-F8</f>
        <v/>
      </c>
      <c r="G18" s="361">
        <f>G4-G8</f>
        <v/>
      </c>
      <c r="H18" s="361">
        <f>H4-H8</f>
        <v/>
      </c>
      <c r="I18" s="350">
        <f>I4-I8</f>
        <v/>
      </c>
      <c r="J18" s="350">
        <f>J4-J8</f>
        <v/>
      </c>
      <c r="K18" s="350">
        <f>K4-K8</f>
        <v/>
      </c>
      <c r="L18" s="350">
        <f>L4-L8</f>
        <v/>
      </c>
      <c r="M18" s="350">
        <f>M4-M8</f>
        <v/>
      </c>
      <c r="N18" s="350">
        <f>N4-N8</f>
        <v/>
      </c>
      <c r="O18" s="350">
        <f>O4-O8</f>
        <v/>
      </c>
      <c r="P18" s="350">
        <f>P4-P8</f>
        <v/>
      </c>
      <c r="Q18" s="350">
        <f>Q4-Q8</f>
        <v/>
      </c>
      <c r="R18" s="350">
        <f>R4-R8</f>
        <v/>
      </c>
      <c r="S18" s="350">
        <f>S4-S8</f>
        <v/>
      </c>
      <c r="T18" s="350">
        <f>T4-T8</f>
        <v/>
      </c>
    </row>
    <row r="19">
      <c r="A19" s="4" t="inlineStr">
        <is>
          <t>4.1 Składki ZUS właściciela + składka zdrowotna</t>
        </is>
      </c>
      <c r="B19" s="359">
        <f>'prognozy (obowiązkowe)'!B27</f>
        <v/>
      </c>
      <c r="C19" s="359">
        <f>'prognozy (obowiązkowe)'!C27</f>
        <v/>
      </c>
      <c r="D19" s="359">
        <f>'prognozy (obowiązkowe)'!D27</f>
        <v/>
      </c>
      <c r="E19" s="359">
        <f>'prognozy (obowiązkowe)'!E27</f>
        <v/>
      </c>
      <c r="F19" s="359">
        <f>'prognozy (obowiązkowe)'!F27</f>
        <v/>
      </c>
      <c r="G19" s="359">
        <f>'prognozy (obowiązkowe)'!G27</f>
        <v/>
      </c>
      <c r="H19" s="359">
        <f>'prognozy (obowiązkowe)'!H27</f>
        <v/>
      </c>
      <c r="I19" s="350">
        <f>'prognozy (obowiązkowe)'!I27</f>
        <v/>
      </c>
      <c r="J19" s="350">
        <f>'prognozy (obowiązkowe)'!J27</f>
        <v/>
      </c>
      <c r="K19" s="350">
        <f>'prognozy (obowiązkowe)'!K27</f>
        <v/>
      </c>
      <c r="L19" s="350">
        <f>'prognozy (obowiązkowe)'!L27</f>
        <v/>
      </c>
      <c r="M19" s="350">
        <f>'prognozy (obowiązkowe)'!M27</f>
        <v/>
      </c>
      <c r="N19" s="350">
        <f>'prognozy (obowiązkowe)'!N27</f>
        <v/>
      </c>
      <c r="O19" s="350">
        <f>'prognozy (obowiązkowe)'!O27</f>
        <v/>
      </c>
      <c r="P19" s="350">
        <f>'prognozy (obowiązkowe)'!P27</f>
        <v/>
      </c>
      <c r="Q19" s="350">
        <f>'prognozy (obowiązkowe)'!Q27</f>
        <v/>
      </c>
      <c r="R19" s="350">
        <f>'prognozy (obowiązkowe)'!R27</f>
        <v/>
      </c>
      <c r="S19" s="350">
        <f>'prognozy (obowiązkowe)'!S27</f>
        <v/>
      </c>
      <c r="T19" s="350">
        <f>'prognozy (obowiązkowe)'!T27</f>
        <v/>
      </c>
    </row>
    <row r="20">
      <c r="A20" s="4" t="inlineStr">
        <is>
          <t>4.2 Podatek dochodowy</t>
        </is>
      </c>
      <c r="B20" s="359">
        <f>'prognozy (obowiązkowe)'!B28</f>
        <v/>
      </c>
      <c r="C20" s="359">
        <f>'prognozy (obowiązkowe)'!C28</f>
        <v/>
      </c>
      <c r="D20" s="359">
        <f>'prognozy (obowiązkowe)'!D28</f>
        <v/>
      </c>
      <c r="E20" s="359">
        <f>'prognozy (obowiązkowe)'!E28</f>
        <v/>
      </c>
      <c r="F20" s="359">
        <f>'prognozy (obowiązkowe)'!F28</f>
        <v/>
      </c>
      <c r="G20" s="359">
        <f>'prognozy (obowiązkowe)'!G28</f>
        <v/>
      </c>
      <c r="H20" s="359">
        <f>'prognozy (obowiązkowe)'!H28</f>
        <v/>
      </c>
      <c r="I20" s="350">
        <f>'prognozy (obowiązkowe)'!I28</f>
        <v/>
      </c>
      <c r="J20" s="350">
        <f>'prognozy (obowiązkowe)'!J28</f>
        <v/>
      </c>
      <c r="K20" s="350">
        <f>'prognozy (obowiązkowe)'!K28</f>
        <v/>
      </c>
      <c r="L20" s="350">
        <f>'prognozy (obowiązkowe)'!L28</f>
        <v/>
      </c>
      <c r="M20" s="350">
        <f>'prognozy (obowiązkowe)'!M28</f>
        <v/>
      </c>
      <c r="N20" s="350">
        <f>'prognozy (obowiązkowe)'!N28</f>
        <v/>
      </c>
      <c r="O20" s="350">
        <f>'prognozy (obowiązkowe)'!O28</f>
        <v/>
      </c>
      <c r="P20" s="350">
        <f>'prognozy (obowiązkowe)'!P28</f>
        <v/>
      </c>
      <c r="Q20" s="350">
        <f>'prognozy (obowiązkowe)'!Q28</f>
        <v/>
      </c>
      <c r="R20" s="350">
        <f>'prognozy (obowiązkowe)'!R28</f>
        <v/>
      </c>
      <c r="S20" s="350">
        <f>'prognozy (obowiązkowe)'!S28</f>
        <v/>
      </c>
      <c r="T20" s="350">
        <f>'prognozy (obowiązkowe)'!T28</f>
        <v/>
      </c>
    </row>
    <row r="21">
      <c r="A21" s="70" t="inlineStr">
        <is>
          <t>5. Zysk netto (4-5-6)</t>
        </is>
      </c>
      <c r="B21" s="362">
        <f>B18+B19-B20</f>
        <v/>
      </c>
      <c r="C21" s="362">
        <f>C18+C19-C20</f>
        <v/>
      </c>
      <c r="D21" s="362">
        <f>D18+D19-D20</f>
        <v/>
      </c>
      <c r="E21" s="362">
        <f>E18+E19-E20</f>
        <v/>
      </c>
      <c r="F21" s="362">
        <f>F18+F19-F20</f>
        <v/>
      </c>
      <c r="G21" s="362">
        <f>G18+G19-G20</f>
        <v/>
      </c>
      <c r="H21" s="362">
        <f>H18+H19-H20</f>
        <v/>
      </c>
      <c r="I21" s="349">
        <f>I18+I19-I20</f>
        <v/>
      </c>
      <c r="J21" s="349">
        <f>J18+J19-J20</f>
        <v/>
      </c>
      <c r="K21" s="349">
        <f>K18+K19-K20</f>
        <v/>
      </c>
      <c r="L21" s="350">
        <f>L18+L19-L20</f>
        <v/>
      </c>
      <c r="M21" s="350">
        <f>M18+M19-M20</f>
        <v/>
      </c>
      <c r="N21" s="350">
        <f>N18+N19-N20</f>
        <v/>
      </c>
      <c r="O21" s="350">
        <f>O18+O19-O20</f>
        <v/>
      </c>
      <c r="P21" s="350">
        <f>P18+P19-P20</f>
        <v/>
      </c>
      <c r="Q21" s="350">
        <f>Q18+Q19-Q20</f>
        <v/>
      </c>
      <c r="R21" s="350">
        <f>R18+R19-R20</f>
        <v/>
      </c>
      <c r="S21" s="350">
        <f>S18+S19-S20</f>
        <v/>
      </c>
      <c r="T21" s="350">
        <f>T18+T19-T20</f>
        <v/>
      </c>
    </row>
    <row r="22">
      <c r="A22" s="53" t="inlineStr">
        <is>
          <t>6. Koszty utrzymania właściciela</t>
        </is>
      </c>
      <c r="B22" s="359">
        <f>'prognozy (obowiązkowe)'!B30</f>
        <v/>
      </c>
      <c r="C22" s="359">
        <f>'prognozy (obowiązkowe)'!C30</f>
        <v/>
      </c>
      <c r="D22" s="359">
        <f>'prognozy (obowiązkowe)'!D30</f>
        <v/>
      </c>
      <c r="E22" s="359">
        <f>'prognozy (obowiązkowe)'!E30</f>
        <v/>
      </c>
      <c r="F22" s="359">
        <f>'prognozy (obowiązkowe)'!F30</f>
        <v/>
      </c>
      <c r="G22" s="359">
        <f>'prognozy (obowiązkowe)'!G30</f>
        <v/>
      </c>
      <c r="H22" s="359">
        <f>'prognozy (obowiązkowe)'!H30</f>
        <v/>
      </c>
      <c r="I22" s="350">
        <f>'prognozy (obowiązkowe)'!I30</f>
        <v/>
      </c>
      <c r="J22" s="350">
        <f>'prognozy (obowiązkowe)'!J30</f>
        <v/>
      </c>
      <c r="K22" s="350">
        <f>'prognozy (obowiązkowe)'!K30</f>
        <v/>
      </c>
      <c r="L22" s="350">
        <f>'prognozy (obowiązkowe)'!L30</f>
        <v/>
      </c>
      <c r="M22" s="350">
        <f>'prognozy (obowiązkowe)'!M30</f>
        <v/>
      </c>
      <c r="N22" s="350">
        <f>'prognozy (obowiązkowe)'!N30</f>
        <v/>
      </c>
      <c r="O22" s="350">
        <f>'prognozy (obowiązkowe)'!O30</f>
        <v/>
      </c>
      <c r="P22" s="350">
        <f>'prognozy (obowiązkowe)'!P30</f>
        <v/>
      </c>
      <c r="Q22" s="350">
        <f>'prognozy (obowiązkowe)'!Q30</f>
        <v/>
      </c>
      <c r="R22" s="350">
        <f>'prognozy (obowiązkowe)'!R30</f>
        <v/>
      </c>
      <c r="S22" s="350">
        <f>'prognozy (obowiązkowe)'!S30</f>
        <v/>
      </c>
      <c r="T22" s="350">
        <f>'prognozy (obowiązkowe)'!T30</f>
        <v/>
      </c>
    </row>
    <row r="23">
      <c r="A23" s="74" t="inlineStr">
        <is>
          <t>7. Zysk do dyspozycji (7-8)</t>
        </is>
      </c>
      <c r="B23" s="363">
        <f>B21-B22</f>
        <v/>
      </c>
      <c r="C23" s="363">
        <f>C21-C22</f>
        <v/>
      </c>
      <c r="D23" s="363">
        <f>D21-D22</f>
        <v/>
      </c>
      <c r="E23" s="363">
        <f>E21-E22</f>
        <v/>
      </c>
      <c r="F23" s="363">
        <f>F21-F22</f>
        <v/>
      </c>
      <c r="G23" s="363">
        <f>G21-G22</f>
        <v/>
      </c>
      <c r="H23" s="363">
        <f>H21-H22</f>
        <v/>
      </c>
      <c r="I23" s="350">
        <f>I21-I22</f>
        <v/>
      </c>
      <c r="J23" s="350">
        <f>J21-J22</f>
        <v/>
      </c>
      <c r="K23" s="350">
        <f>K21-K22</f>
        <v/>
      </c>
      <c r="L23" s="350">
        <f>L21-L22</f>
        <v/>
      </c>
      <c r="M23" s="350">
        <f>M21-M22</f>
        <v/>
      </c>
      <c r="N23" s="350">
        <f>N21-N22</f>
        <v/>
      </c>
      <c r="O23" s="350">
        <f>O21-O22</f>
        <v/>
      </c>
      <c r="P23" s="350">
        <f>P21-P22</f>
        <v/>
      </c>
      <c r="Q23" s="350">
        <f>Q21-Q22</f>
        <v/>
      </c>
      <c r="R23" s="350">
        <f>R21-R22</f>
        <v/>
      </c>
      <c r="S23" s="350">
        <f>S21-S22</f>
        <v/>
      </c>
      <c r="T23" s="350">
        <f>T21-T22</f>
        <v/>
      </c>
    </row>
    <row r="24" ht="15" customHeight="1">
      <c r="B24" s="364">
        <f>'prognozy (obowiązkowe)'!B32</f>
        <v/>
      </c>
      <c r="C24" s="364">
        <f>'prognozy (obowiązkowe)'!C32</f>
        <v/>
      </c>
      <c r="D24" s="364">
        <f>'prognozy (obowiązkowe)'!D32</f>
        <v/>
      </c>
      <c r="E24" s="364">
        <f>'prognozy (obowiązkowe)'!E32</f>
        <v/>
      </c>
      <c r="F24" s="364">
        <f>'prognozy (obowiązkowe)'!F32</f>
        <v/>
      </c>
      <c r="G24" s="364">
        <f>'prognozy (obowiązkowe)'!G32</f>
        <v/>
      </c>
      <c r="H24" s="364">
        <f>'prognozy (obowiązkowe)'!H32</f>
        <v/>
      </c>
      <c r="I24" s="350">
        <f>'prognozy (obowiązkowe)'!I32</f>
        <v/>
      </c>
      <c r="J24" s="350">
        <f>'prognozy (obowiązkowe)'!J32</f>
        <v/>
      </c>
      <c r="K24" s="350">
        <f>'prognozy (obowiązkowe)'!K32</f>
        <v/>
      </c>
      <c r="L24" s="350">
        <f>'prognozy (obowiązkowe)'!L32</f>
        <v/>
      </c>
      <c r="M24" s="350">
        <f>'prognozy (obowiązkowe)'!M32</f>
        <v/>
      </c>
      <c r="N24" s="350">
        <f>'prognozy (obowiązkowe)'!N32</f>
        <v/>
      </c>
      <c r="O24" s="350">
        <f>'prognozy (obowiązkowe)'!O32</f>
        <v/>
      </c>
      <c r="P24" s="350">
        <f>'prognozy (obowiązkowe)'!P32</f>
        <v/>
      </c>
      <c r="Q24" s="350">
        <f>'prognozy (obowiązkowe)'!Q32</f>
        <v/>
      </c>
      <c r="R24" s="350">
        <f>'prognozy (obowiązkowe)'!R32</f>
        <v/>
      </c>
      <c r="S24" s="350">
        <f>'prognozy (obowiązkowe)'!S32</f>
        <v/>
      </c>
      <c r="T24" s="350">
        <f>'prognozy (obowiązkowe)'!T32</f>
        <v/>
      </c>
    </row>
    <row r="25" ht="15" customHeight="1">
      <c r="A25" s="6" t="inlineStr">
        <is>
          <t>.</t>
        </is>
      </c>
      <c r="B25" s="58">
        <f>IFERROR(ROUND((B6-B9)/B6,4),0)</f>
        <v/>
      </c>
      <c r="C25" s="58">
        <f>IFERROR(ROUND((C6-C9)/C6,4),0)</f>
        <v/>
      </c>
      <c r="D25" s="58">
        <f>IFERROR(ROUND((D6-D9)/D6,4),0)</f>
        <v/>
      </c>
      <c r="E25" s="58">
        <f>IFERROR(ROUND((E6-E9)/E6,4),0)</f>
        <v/>
      </c>
      <c r="F25" s="58">
        <f>IFERROR(ROUND((F6-F9)/F6,4),0)</f>
        <v/>
      </c>
      <c r="G25" s="58">
        <f>IFERROR(ROUND((G6-G9)/G6,4),0)</f>
        <v/>
      </c>
      <c r="H25" s="58">
        <f>IFERROR(ROUND((H6-H9)/H6,4),0)</f>
        <v/>
      </c>
      <c r="I25">
        <f>IFERROR(ROUND((I6-I9)/I6,4),0)</f>
        <v/>
      </c>
      <c r="J25">
        <f>IFERROR(ROUND((J6-J9)/J6,4),0)</f>
        <v/>
      </c>
      <c r="K25">
        <f>IFERROR(ROUND((K6-K9)/K6,4),0)</f>
        <v/>
      </c>
      <c r="L25">
        <f>IFERROR(ROUND((L6-L9)/L6,4),0)</f>
        <v/>
      </c>
      <c r="M25">
        <f>IFERROR(ROUND((M6-M9)/M6,4),0)</f>
        <v/>
      </c>
      <c r="N25">
        <f>IFERROR(ROUND((N6-N9)/N6,4),0)</f>
        <v/>
      </c>
      <c r="O25">
        <f>IFERROR(ROUND((O6-O9)/O6,4),0)</f>
        <v/>
      </c>
      <c r="P25">
        <f>IFERROR(ROUND((P6-P9)/P6,4),0)</f>
        <v/>
      </c>
      <c r="Q25">
        <f>IFERROR(ROUND((Q6-Q9)/Q6,4),0)</f>
        <v/>
      </c>
      <c r="R25">
        <f>IFERROR(ROUND((R6-R9)/R6,4),0)</f>
        <v/>
      </c>
      <c r="S25">
        <f>IFERROR(ROUND((S6-S9)/S6,4),0)</f>
        <v/>
      </c>
      <c r="T25">
        <f>IFERROR(ROUND((T6-T9)/T6,4),0)</f>
        <v/>
      </c>
    </row>
    <row r="26" ht="15" customHeight="1">
      <c r="A26" s="81" t="inlineStr">
        <is>
          <t>Spłacone raty kredytów</t>
        </is>
      </c>
      <c r="B26" s="365">
        <f>IFERROR(ROUND(B18/B4,4),0)</f>
        <v/>
      </c>
      <c r="C26" s="365">
        <f>IFERROR(ROUND(C18/C4,4),0)</f>
        <v/>
      </c>
      <c r="D26" s="365">
        <f>IFERROR(ROUND(D18/D4,4),0)</f>
        <v/>
      </c>
      <c r="E26" s="365">
        <f>IFERROR(ROUND(E18/E4,4),0)</f>
        <v/>
      </c>
      <c r="F26" s="365">
        <f>IFERROR(ROUND(F18/F4,4),0)</f>
        <v/>
      </c>
      <c r="G26" s="365">
        <f>IFERROR(ROUND(G18/G4,4),0)</f>
        <v/>
      </c>
      <c r="H26" s="365">
        <f>IFERROR(ROUND(H18/H4,4),0)</f>
        <v/>
      </c>
      <c r="I26">
        <f>IFERROR(ROUND(I18/I4,4),0)</f>
        <v/>
      </c>
      <c r="J26">
        <f>IFERROR(ROUND(J18/J4,4),0)</f>
        <v/>
      </c>
      <c r="K26">
        <f>IFERROR(ROUND(K18/K4,4),0)</f>
        <v/>
      </c>
      <c r="L26">
        <f>IFERROR(ROUND(L18/L4,4),0)</f>
        <v/>
      </c>
      <c r="M26">
        <f>IFERROR(ROUND(M18/M4,4),0)</f>
        <v/>
      </c>
      <c r="N26">
        <f>IFERROR(ROUND(N18/N4,4),0)</f>
        <v/>
      </c>
      <c r="O26">
        <f>IFERROR(ROUND(O18/O4,4),0)</f>
        <v/>
      </c>
      <c r="P26">
        <f>IFERROR(ROUND(P18/P4,4),0)</f>
        <v/>
      </c>
      <c r="Q26">
        <f>IFERROR(ROUND(Q18/Q4,4),0)</f>
        <v/>
      </c>
      <c r="R26">
        <f>IFERROR(ROUND(R18/R4,4),0)</f>
        <v/>
      </c>
      <c r="S26">
        <f>IFERROR(ROUND(S18/S4,4),0)</f>
        <v/>
      </c>
      <c r="T26">
        <f>IFERROR(ROUND(T18/T4,4),0)</f>
        <v/>
      </c>
    </row>
    <row r="27">
      <c r="B27">
        <f>IFERROR(ROUND(B21/(B4+B19),4),0)</f>
        <v/>
      </c>
      <c r="C27">
        <f>IFERROR(ROUND(C21/(C4+C19),4),0)</f>
        <v/>
      </c>
      <c r="D27">
        <f>IFERROR(ROUND(D21/(D4+D19),4),0)</f>
        <v/>
      </c>
      <c r="E27">
        <f>IFERROR(ROUND(E21/(E4+E19),4),0)</f>
        <v/>
      </c>
      <c r="F27">
        <f>IFERROR(ROUND(F21/(F4+F19),4),0)</f>
        <v/>
      </c>
      <c r="G27">
        <f>IFERROR(ROUND(G21/(G4+G19),4),0)</f>
        <v/>
      </c>
      <c r="H27">
        <f>IFERROR(ROUND(H21/(H4+H19),4),0)</f>
        <v/>
      </c>
      <c r="I27">
        <f>IFERROR(ROUND(I21/(I4+I19),4),0)</f>
        <v/>
      </c>
      <c r="J27">
        <f>IFERROR(ROUND(J21/(J4+J19),4),0)</f>
        <v/>
      </c>
      <c r="K27">
        <f>IFERROR(ROUND(K21/(K4+K19),4),0)</f>
        <v/>
      </c>
      <c r="L27">
        <f>IFERROR(ROUND(L21/(L4+L19),4),0)</f>
        <v/>
      </c>
      <c r="M27">
        <f>IFERROR(ROUND(M21/(M4+M19),4),0)</f>
        <v/>
      </c>
      <c r="N27">
        <f>IFERROR(ROUND(N21/(N4+N19),4),0)</f>
        <v/>
      </c>
      <c r="O27">
        <f>IFERROR(ROUND(O21/(O4+O19),4),0)</f>
        <v/>
      </c>
      <c r="P27">
        <f>IFERROR(ROUND(P21/(P4+P19),4),0)</f>
        <v/>
      </c>
      <c r="Q27">
        <f>IFERROR(ROUND(Q21/(Q4+Q19),4),0)</f>
        <v/>
      </c>
      <c r="R27">
        <f>IFERROR(ROUND(R21/(R4+R19),4),0)</f>
        <v/>
      </c>
      <c r="S27">
        <f>IFERROR(ROUND(S21/(S4+S19),4),0)</f>
        <v/>
      </c>
      <c r="T27">
        <f>IFERROR(ROUND(T21/(T4+T19),4),0)</f>
        <v/>
      </c>
    </row>
    <row r="28">
      <c r="A28" s="283" t="inlineStr">
        <is>
          <t>Wskaźniki finansowe przedsiębiorcy</t>
        </is>
      </c>
      <c r="B28">
        <f>IFERROR(ROUND(B23/(B4+B19),4),0)</f>
        <v/>
      </c>
      <c r="C28">
        <f>IFERROR(ROUND(C23/(C4+C19),4),0)</f>
        <v/>
      </c>
      <c r="D28">
        <f>IFERROR(ROUND(D23/(D4+D19),4),0)</f>
        <v/>
      </c>
      <c r="E28">
        <f>IFERROR(ROUND(E23/(E4+E19),4),0)</f>
        <v/>
      </c>
      <c r="F28">
        <f>IFERROR(ROUND(F23/(F4+F19),4),0)</f>
        <v/>
      </c>
      <c r="G28">
        <f>IFERROR(ROUND(G23/(G4+G19),4),0)</f>
        <v/>
      </c>
      <c r="H28">
        <f>IFERROR(ROUND(H23/(H4+H19),4),0)</f>
        <v/>
      </c>
      <c r="I28">
        <f>IFERROR(ROUND(I23/(I4+I19),4),0)</f>
        <v/>
      </c>
      <c r="J28">
        <f>IFERROR(ROUND(J23/(J4+J19),4),0)</f>
        <v/>
      </c>
      <c r="K28">
        <f>IFERROR(ROUND(K23/(K4+K19),4),0)</f>
        <v/>
      </c>
      <c r="L28">
        <f>IFERROR(ROUND(L23/(L4+L19),4),0)</f>
        <v/>
      </c>
      <c r="M28">
        <f>IFERROR(ROUND(M23/(M4+M19),4),0)</f>
        <v/>
      </c>
      <c r="N28">
        <f>IFERROR(ROUND(N23/(N4+N19),4),0)</f>
        <v/>
      </c>
      <c r="O28">
        <f>IFERROR(ROUND(O23/(O4+O19),4),0)</f>
        <v/>
      </c>
      <c r="P28">
        <f>IFERROR(ROUND(P23/(P4+P19),4),0)</f>
        <v/>
      </c>
      <c r="Q28">
        <f>IFERROR(ROUND(Q23/(Q4+Q19),4),0)</f>
        <v/>
      </c>
      <c r="R28">
        <f>IFERROR(ROUND(R23/(R4+R19),4),0)</f>
        <v/>
      </c>
      <c r="S28">
        <f>IFERROR(ROUND(S23/(S4+S19),4),0)</f>
        <v/>
      </c>
      <c r="T28">
        <f>IFERROR(ROUND(T23/(T4+T19),4),0)</f>
        <v/>
      </c>
    </row>
    <row r="29">
      <c r="A29" s="76" t="inlineStr">
        <is>
          <t>Wskaźniki rentowności</t>
        </is>
      </c>
      <c r="B29" s="54">
        <f>IFERROR(ROUND((B21+B13+B14)/(B14+B24),2),0)</f>
        <v/>
      </c>
      <c r="C29" s="54">
        <f>IFERROR(ROUND((C21+C13+C14)/(C14+C24),2),0)</f>
        <v/>
      </c>
      <c r="D29" s="54">
        <f>IFERROR(ROUND((D21+D13+D14)/(D14+D24),2),0)</f>
        <v/>
      </c>
      <c r="E29" s="54">
        <f>IFERROR(ROUND((E21+E13+E14)/(E14+E24),2),0)</f>
        <v/>
      </c>
      <c r="F29" s="54">
        <f>IFERROR(ROUND((F21+F13+F14)/(F14+F24),2),0)</f>
        <v/>
      </c>
      <c r="G29" s="54">
        <f>IFERROR(ROUND((G21+G13+G14)/(G14+G24),2),0)</f>
        <v/>
      </c>
      <c r="H29" s="54">
        <f>IFERROR(ROUND((H21+H13+H14)/(H14+H24),2),0)</f>
        <v/>
      </c>
      <c r="I29">
        <f>IFERROR(ROUND((I21+I13+I14)/(I14+I24),2),0)</f>
        <v/>
      </c>
      <c r="J29">
        <f>IFERROR(ROUND((J21+J13+J14)/(J14+J24),2),0)</f>
        <v/>
      </c>
      <c r="K29">
        <f>IFERROR(ROUND((K21+K13+K14)/(K14+K24),2),0)</f>
        <v/>
      </c>
      <c r="L29">
        <f>IFERROR(ROUND((L21+L13+L14)/(L14+L24),2),0)</f>
        <v/>
      </c>
      <c r="M29">
        <f>IFERROR(ROUND((M21+M13+M14)/(M14+M24),2),0)</f>
        <v/>
      </c>
      <c r="N29">
        <f>IFERROR(ROUND((N21+N13+N14)/(N14+N24),2),0)</f>
        <v/>
      </c>
      <c r="O29">
        <f>IFERROR(ROUND((O21+O13+O14)/(O14+O24),2),0)</f>
        <v/>
      </c>
      <c r="P29">
        <f>IFERROR(ROUND((P21+P13+P14)/(P14+P24),2),0)</f>
        <v/>
      </c>
      <c r="Q29">
        <f>IFERROR(ROUND((Q21+Q13+Q14)/(Q14+Q24),2),0)</f>
        <v/>
      </c>
      <c r="R29">
        <f>IFERROR(ROUND((R21+R13+R14)/(R14+R24),2),0)</f>
        <v/>
      </c>
      <c r="S29">
        <f>IFERROR(ROUND((S21+S13+S14)/(S14+S24),2),0)</f>
        <v/>
      </c>
      <c r="T29">
        <f>IFERROR(ROUND((T21+T13+T14)/(T14+T24),2),0)</f>
        <v/>
      </c>
    </row>
    <row r="30">
      <c r="A30" s="199" t="inlineStr">
        <is>
          <t>Wskaźnik rentowności sprzedaży (%)</t>
        </is>
      </c>
      <c r="B30" s="366">
        <f>IFERROR(ROUND((B23+B13)/B24,2),0)</f>
        <v/>
      </c>
      <c r="C30" s="366">
        <f>IFERROR(ROUND((C23+C13)/C24,2),0)</f>
        <v/>
      </c>
      <c r="D30" s="366">
        <f>IFERROR(ROUND((D23+D13)/D24,2),0)</f>
        <v/>
      </c>
      <c r="E30" s="366">
        <f>IFERROR(ROUND((E23+E13)/E24,2),0)</f>
        <v/>
      </c>
      <c r="F30" s="366">
        <f>IFERROR(ROUND((F23+F13)/F24,2),0)</f>
        <v/>
      </c>
      <c r="G30" s="366">
        <f>IFERROR(ROUND((G23+G13)/G24,2),0)</f>
        <v/>
      </c>
      <c r="H30" s="366">
        <f>IFERROR(ROUND((H23+H13)/H24,2),0)</f>
        <v/>
      </c>
      <c r="I30">
        <f>IFERROR(ROUND((I23+I13)/I24,2),0)</f>
        <v/>
      </c>
      <c r="J30">
        <f>IFERROR(ROUND((J23+J13)/J24,2),0)</f>
        <v/>
      </c>
      <c r="K30">
        <f>IFERROR(ROUND((K23+K13)/K24,2),0)</f>
        <v/>
      </c>
      <c r="L30">
        <f>IFERROR(ROUND((L23+L13)/L24,2),0)</f>
        <v/>
      </c>
      <c r="M30">
        <f>IFERROR(ROUND((M23+M13)/M24,2),0)</f>
        <v/>
      </c>
      <c r="N30">
        <f>IFERROR(ROUND((N23+N13)/N24,2),0)</f>
        <v/>
      </c>
      <c r="O30">
        <f>IFERROR(ROUND((O23+O13)/O24,2),0)</f>
        <v/>
      </c>
      <c r="P30">
        <f>IFERROR(ROUND((P23+P13)/P24,2),0)</f>
        <v/>
      </c>
      <c r="Q30">
        <f>IFERROR(ROUND((Q23+Q13)/Q24,2),0)</f>
        <v/>
      </c>
      <c r="R30">
        <f>IFERROR(ROUND((R23+R13)/R24,2),0)</f>
        <v/>
      </c>
      <c r="S30">
        <f>IFERROR(ROUND((S23+S13)/S24,2),0)</f>
        <v/>
      </c>
      <c r="T30">
        <f>IFERROR(ROUND((T23+T13)/T24,2),0)</f>
        <v/>
      </c>
    </row>
    <row r="31">
      <c r="A31" s="201" t="inlineStr">
        <is>
          <t>Wskaźnik rentowności brutto (%)</t>
        </is>
      </c>
      <c r="B31" s="367">
        <f>IFERROR(ROUND((B21+B14)/B14,2),0)</f>
        <v/>
      </c>
      <c r="C31" s="367">
        <f>IFERROR(ROUND((C21+C14)/C14,2),0)</f>
        <v/>
      </c>
      <c r="D31" s="367">
        <f>IFERROR(ROUND((D21+D14)/D14,2),0)</f>
        <v/>
      </c>
      <c r="E31" s="367">
        <f>IFERROR(ROUND((E21+E14)/E14,2),0)</f>
        <v/>
      </c>
      <c r="F31" s="367">
        <f>IFERROR(ROUND((F21+F14)/F14,2),0)</f>
        <v/>
      </c>
      <c r="G31" s="367">
        <f>IFERROR(ROUND((G21+G14)/G14,2),0)</f>
        <v/>
      </c>
      <c r="H31" s="367">
        <f>IFERROR(ROUND((H21+H14)/H14,2),0)</f>
        <v/>
      </c>
      <c r="I31">
        <f>IFERROR(ROUND((I21+I14)/I14,2),0)</f>
        <v/>
      </c>
      <c r="J31">
        <f>IFERROR(ROUND((J21+J14)/J14,2),0)</f>
        <v/>
      </c>
      <c r="K31">
        <f>IFERROR(ROUND((K21+K14)/K14,2),0)</f>
        <v/>
      </c>
      <c r="L31">
        <f>IFERROR(ROUND((L21+L14)/L14,2),0)</f>
        <v/>
      </c>
      <c r="M31">
        <f>IFERROR(ROUND((M21+M14)/M14,2),0)</f>
        <v/>
      </c>
      <c r="N31">
        <f>IFERROR(ROUND((N21+N14)/N14,2),0)</f>
        <v/>
      </c>
      <c r="O31">
        <f>IFERROR(ROUND((O21+O14)/O14,2),0)</f>
        <v/>
      </c>
      <c r="P31">
        <f>IFERROR(ROUND((P21+P14)/P14,2),0)</f>
        <v/>
      </c>
      <c r="Q31">
        <f>IFERROR(ROUND((Q21+Q14)/Q14,2),0)</f>
        <v/>
      </c>
      <c r="R31">
        <f>IFERROR(ROUND((R21+R14)/R14,2),0)</f>
        <v/>
      </c>
      <c r="S31">
        <f>IFERROR(ROUND((S21+S14)/S14,2),0)</f>
        <v/>
      </c>
      <c r="T31">
        <f>IFERROR(ROUND((T21+T14)/T14,2),0)</f>
        <v/>
      </c>
    </row>
    <row r="32" ht="15" customHeight="1">
      <c r="A32" s="201" t="inlineStr">
        <is>
          <t>Wskaźnik rentowności netto (%)</t>
        </is>
      </c>
      <c r="B32" s="367">
        <f>ROUND(B21/(B4+B16),3)</f>
        <v/>
      </c>
      <c r="C32" s="367">
        <f>ROUND(C21/(C4+C16),3)</f>
        <v/>
      </c>
      <c r="D32" s="367">
        <f>ROUND(D21/(D4+D16),3)</f>
        <v/>
      </c>
      <c r="E32" s="367">
        <f>ROUND(E21/(E4+E16),3)</f>
        <v/>
      </c>
      <c r="F32" s="367">
        <f>ROUND(F21/(F4+F16),3)</f>
        <v/>
      </c>
      <c r="G32" s="367">
        <f>ROUND(G21/(G4+G16),3)</f>
        <v/>
      </c>
      <c r="H32" s="367">
        <f>ROUND(H21/(H4+H16),3)</f>
        <v/>
      </c>
    </row>
    <row r="33" ht="15" customHeight="1">
      <c r="A33" s="77" t="n"/>
      <c r="B33" s="368" t="n"/>
      <c r="C33" s="368" t="n"/>
      <c r="D33" s="368" t="n"/>
      <c r="E33" s="368" t="n"/>
      <c r="F33" s="368" t="n"/>
      <c r="G33" s="368" t="n"/>
      <c r="H33" s="368" t="n"/>
      <c r="I33" s="69" t="n"/>
    </row>
    <row r="34">
      <c r="A34" s="78" t="inlineStr">
        <is>
          <t>Wskaźniki obslugi zadłużenia</t>
        </is>
      </c>
      <c r="B34" s="42" t="n"/>
      <c r="C34" s="42" t="n"/>
      <c r="D34" s="42" t="n"/>
      <c r="E34" s="42" t="n"/>
      <c r="F34" s="66" t="n"/>
      <c r="G34" s="67" t="n"/>
      <c r="H34" s="67" t="n"/>
    </row>
    <row r="35" ht="15" customHeight="1">
      <c r="A35" s="219" t="inlineStr">
        <is>
          <t>Wskaźnik zdolności do obsługi zadłużenia</t>
        </is>
      </c>
      <c r="B35" s="369">
        <f>ROUND((B23+B10)/B26,1)</f>
        <v/>
      </c>
      <c r="C35" s="369">
        <f>ROUND((C23+C10)/C26,1)</f>
        <v/>
      </c>
      <c r="D35" s="369">
        <f>ROUND((D23+D10)/D26,1)</f>
        <v/>
      </c>
      <c r="E35" s="369">
        <f>ROUND((E23+E10)/E26,1)</f>
        <v/>
      </c>
      <c r="F35" s="369">
        <f>ROUND((F23+F10)/F26,1)</f>
        <v/>
      </c>
      <c r="G35" s="369">
        <f>ROUND((G23+G10)/G26,1)</f>
        <v/>
      </c>
      <c r="H35" s="369">
        <f>ROUND((H23+H10)/H26,1)</f>
        <v/>
      </c>
    </row>
    <row r="36" ht="15" customHeight="1">
      <c r="A36" s="219" t="inlineStr">
        <is>
          <t>Wskaźnik pokrycia zobowiązań odsetkowych</t>
        </is>
      </c>
      <c r="B36" s="369">
        <f>ROUND((B18+B17)/B17,1)</f>
        <v/>
      </c>
      <c r="C36" s="369">
        <f>ROUND((C18+C17)/C17,1)</f>
        <v/>
      </c>
      <c r="D36" s="369">
        <f>ROUND((D18+D17)/D17,1)</f>
        <v/>
      </c>
      <c r="E36" s="369">
        <f>ROUND((E18+E17)/E17,1)</f>
        <v/>
      </c>
      <c r="F36" s="369">
        <f>ROUND((F18+F17)/F17,1)</f>
        <v/>
      </c>
      <c r="G36" s="369">
        <f>ROUND((G18+G17)/G17,1)</f>
        <v/>
      </c>
      <c r="H36" s="369">
        <f>ROUND((H18+H17)/H17,1)</f>
        <v/>
      </c>
    </row>
    <row r="37">
      <c r="A37" s="79" t="n"/>
    </row>
    <row r="38">
      <c r="A38" s="78" t="inlineStr">
        <is>
          <t>Ocena dynamiki przychodów</t>
        </is>
      </c>
      <c r="B38" s="42" t="n"/>
      <c r="C38" s="42" t="n"/>
      <c r="D38" s="42" t="n"/>
      <c r="E38" s="42" t="n"/>
      <c r="F38" s="42" t="n"/>
      <c r="G38" s="42" t="n"/>
      <c r="H38" s="42" t="n"/>
    </row>
    <row r="39">
      <c r="A39" s="221" t="inlineStr">
        <is>
          <t>Wskaźnik dynamiki przychodów</t>
        </is>
      </c>
      <c r="B39" s="370" t="n"/>
      <c r="C39" s="371">
        <f>ROUND(C4/B4,3)</f>
        <v/>
      </c>
      <c r="D39" s="224" t="n"/>
      <c r="E39" s="371">
        <f>ROUND(E4/C4,3)</f>
        <v/>
      </c>
      <c r="F39" s="371">
        <f>ROUND(F4/E4,3)</f>
        <v/>
      </c>
      <c r="G39" s="371">
        <f>ROUND(G4/F4,3)</f>
        <v/>
      </c>
      <c r="H39" s="371">
        <f>ROUND(H4/G4,3)</f>
        <v/>
      </c>
    </row>
    <row r="40">
      <c r="A40" s="78" t="inlineStr">
        <is>
          <t>Ocena majatku trwałego</t>
        </is>
      </c>
      <c r="B40" s="42" t="n"/>
      <c r="C40" s="42" t="n"/>
      <c r="D40" s="42" t="n"/>
      <c r="E40" s="42" t="n"/>
      <c r="F40" s="43" t="n"/>
      <c r="G40" s="44" t="n"/>
      <c r="H40" s="44" t="n"/>
    </row>
    <row r="41" ht="25.5" customHeight="1">
      <c r="A41" s="80" t="inlineStr">
        <is>
          <t>Stopień umorzenia majatku trwałego z wyłączeniem gruntów, budynków i budowli</t>
        </is>
      </c>
      <c r="B41" s="65" t="n"/>
      <c r="C41" s="65" t="n"/>
      <c r="D41" s="65" t="n"/>
      <c r="E41" s="65" t="n"/>
      <c r="F41" s="65" t="n"/>
      <c r="G41" s="65" t="n"/>
      <c r="H41" s="65" t="n"/>
    </row>
    <row r="42" ht="15" customFormat="1" customHeight="1" s="6">
      <c r="A42" s="69" t="n"/>
      <c r="B42" s="69" t="n"/>
      <c r="C42" s="69" t="n"/>
      <c r="D42" s="69" t="n"/>
      <c r="E42" s="69" t="n"/>
      <c r="F42" s="69" t="n"/>
      <c r="G42" s="69" t="n"/>
      <c r="H42" s="69" t="n"/>
      <c r="I42" s="69" t="n"/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086614173228347" right="0.7086614173228347" top="0.7480314960629921" bottom="0.7480314960629921" header="0.5118110236220472" footer="0.5118110236220472"/>
  <pageSetup orientation="portrait" paperSize="9" scale="69" firstPageNumber="0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L12" sqref="L12"/>
    </sheetView>
  </sheetViews>
  <sheetFormatPr baseColWidth="8" defaultRowHeight="12.75"/>
  <cols>
    <col width="17.7109375" customWidth="1" min="1" max="1"/>
    <col width="12.140625" customWidth="1" min="3" max="3"/>
    <col width="11.28515625" customWidth="1" min="4" max="9"/>
    <col width="22.28515625" customWidth="1" min="10" max="10"/>
  </cols>
  <sheetData>
    <row r="1" ht="15" customHeight="1">
      <c r="A1" s="7" t="inlineStr">
        <is>
          <t>Inkubator FENG.01.02</t>
        </is>
      </c>
      <c r="B1" s="8" t="n"/>
      <c r="C1" s="39">
        <f>'prognozy (obowiązkowe)'!B11</f>
        <v/>
      </c>
      <c r="D1" s="39">
        <f>'prognozy (obowiązkowe)'!C11</f>
        <v/>
      </c>
      <c r="E1" s="39">
        <f>'prognozy (obowiązkowe)'!D11</f>
        <v/>
      </c>
      <c r="F1" s="39">
        <f>'prognozy (obowiązkowe)'!E11</f>
        <v/>
      </c>
      <c r="G1" s="39">
        <f>'prognozy (obowiązkowe)'!F11</f>
        <v/>
      </c>
      <c r="H1" s="39">
        <f>'prognozy (obowiązkowe)'!G11</f>
        <v/>
      </c>
      <c r="I1" s="39">
        <f>'prognozy (obowiązkowe)'!H11</f>
        <v/>
      </c>
      <c r="J1" s="85">
        <f>'prognozy (obowiązkowe)'!I11</f>
        <v/>
      </c>
      <c r="K1" s="85">
        <f>'prognozy (obowiązkowe)'!J11</f>
        <v/>
      </c>
      <c r="L1">
        <f>'prognozy (obowiązkowe)'!K11</f>
        <v/>
      </c>
      <c r="M1" s="85">
        <f>'prognozy (obowiązkowe)'!L11</f>
        <v/>
      </c>
      <c r="N1">
        <f>'prognozy (obowiązkowe)'!M11</f>
        <v/>
      </c>
      <c r="O1" s="85">
        <f>'prognozy (obowiązkowe)'!N11</f>
        <v/>
      </c>
      <c r="P1">
        <f>'prognozy (obowiązkowe)'!O11</f>
        <v/>
      </c>
      <c r="Q1" s="85">
        <f>'prognozy (obowiązkowe)'!P11</f>
        <v/>
      </c>
      <c r="R1">
        <f>'prognozy (obowiązkowe)'!Q11</f>
        <v/>
      </c>
      <c r="S1" s="85">
        <f>'prognozy (obowiązkowe)'!R11</f>
        <v/>
      </c>
      <c r="T1">
        <f>'prognozy (obowiązkowe)'!S11</f>
        <v/>
      </c>
      <c r="U1" s="85">
        <f>'prognozy (obowiązkowe)'!T11</f>
        <v/>
      </c>
    </row>
    <row r="2" ht="14.25" customHeight="1">
      <c r="A2" s="10" t="inlineStr">
        <is>
          <t>Transza</t>
        </is>
      </c>
      <c r="B2" s="11" t="n"/>
      <c r="C2" s="372">
        <f>INSTRUKCJA_I_PARAMETRY!C29</f>
        <v/>
      </c>
      <c r="D2" s="373">
        <f>INSTRUKCJA_I_PARAMETRY!D29</f>
        <v/>
      </c>
      <c r="E2" s="84">
        <f>INSTRUKCJA_I_PARAMETRY!E29</f>
        <v/>
      </c>
      <c r="F2" s="374">
        <f>INSTRUKCJA_I_PARAMETRY!F29</f>
        <v/>
      </c>
      <c r="G2" s="374">
        <f>INSTRUKCJA_I_PARAMETRY!G29</f>
        <v/>
      </c>
      <c r="H2" s="374">
        <f>INSTRUKCJA_I_PARAMETRY!H29</f>
        <v/>
      </c>
      <c r="I2" s="374">
        <f>INSTRUKCJA_I_PARAMETRY!I29</f>
        <v/>
      </c>
      <c r="J2" s="263">
        <f>INSTRUKCJA_I_PARAMETRY!J29</f>
        <v/>
      </c>
      <c r="K2" s="375">
        <f>INSTRUKCJA_I_PARAMETRY!K29</f>
        <v/>
      </c>
      <c r="L2">
        <f>INSTRUKCJA_I_PARAMETRY!L29</f>
        <v/>
      </c>
      <c r="M2" s="374">
        <f>INSTRUKCJA_I_PARAMETRY!M29</f>
        <v/>
      </c>
      <c r="N2">
        <f>INSTRUKCJA_I_PARAMETRY!N29</f>
        <v/>
      </c>
      <c r="O2" s="374">
        <f>INSTRUKCJA_I_PARAMETRY!O29</f>
        <v/>
      </c>
      <c r="P2">
        <f>INSTRUKCJA_I_PARAMETRY!P29</f>
        <v/>
      </c>
      <c r="Q2" s="374">
        <f>INSTRUKCJA_I_PARAMETRY!Q29</f>
        <v/>
      </c>
      <c r="R2">
        <f>INSTRUKCJA_I_PARAMETRY!R29</f>
        <v/>
      </c>
      <c r="S2" s="374">
        <f>INSTRUKCJA_I_PARAMETRY!S29</f>
        <v/>
      </c>
      <c r="T2">
        <f>INSTRUKCJA_I_PARAMETRY!T29</f>
        <v/>
      </c>
      <c r="U2" s="374">
        <f>INSTRUKCJA_I_PARAMETRY!U29</f>
        <v/>
      </c>
    </row>
    <row r="3" ht="14.25" customHeight="1">
      <c r="A3" s="14" t="inlineStr">
        <is>
          <t>Spłata</t>
        </is>
      </c>
      <c r="B3" s="15" t="n"/>
      <c r="C3" s="372">
        <f>INSTRUKCJA_I_PARAMETRY!C31+INSTRUKCJA_I_PARAMETRY!C30</f>
        <v/>
      </c>
      <c r="D3" s="376">
        <f>INSTRUKCJA_I_PARAMETRY!D31+INSTRUKCJA_I_PARAMETRY!D30</f>
        <v/>
      </c>
      <c r="E3" s="16">
        <f>INSTRUKCJA_I_PARAMETRY!E31+INSTRUKCJA_I_PARAMETRY!E30</f>
        <v/>
      </c>
      <c r="F3" s="377">
        <f>INSTRUKCJA_I_PARAMETRY!F31+INSTRUKCJA_I_PARAMETRY!F30</f>
        <v/>
      </c>
      <c r="G3" s="377">
        <f>INSTRUKCJA_I_PARAMETRY!G31+INSTRUKCJA_I_PARAMETRY!G30</f>
        <v/>
      </c>
      <c r="H3" s="377">
        <f>INSTRUKCJA_I_PARAMETRY!H31+INSTRUKCJA_I_PARAMETRY!H30</f>
        <v/>
      </c>
      <c r="I3" s="377">
        <f>INSTRUKCJA_I_PARAMETRY!I31+INSTRUKCJA_I_PARAMETRY!I30</f>
        <v/>
      </c>
      <c r="J3" s="263">
        <f>INSTRUKCJA_I_PARAMETRY!J31+INSTRUKCJA_I_PARAMETRY!J30</f>
        <v/>
      </c>
      <c r="K3" s="266">
        <f>INSTRUKCJA_I_PARAMETRY!K31+INSTRUKCJA_I_PARAMETRY!K30</f>
        <v/>
      </c>
      <c r="L3">
        <f>INSTRUKCJA_I_PARAMETRY!L31+INSTRUKCJA_I_PARAMETRY!L30</f>
        <v/>
      </c>
      <c r="M3" s="85">
        <f>INSTRUKCJA_I_PARAMETRY!M31+INSTRUKCJA_I_PARAMETRY!M30</f>
        <v/>
      </c>
      <c r="N3">
        <f>INSTRUKCJA_I_PARAMETRY!N31+INSTRUKCJA_I_PARAMETRY!N30</f>
        <v/>
      </c>
      <c r="O3" s="85">
        <f>INSTRUKCJA_I_PARAMETRY!O31+INSTRUKCJA_I_PARAMETRY!O30</f>
        <v/>
      </c>
      <c r="P3">
        <f>INSTRUKCJA_I_PARAMETRY!P31+INSTRUKCJA_I_PARAMETRY!P30</f>
        <v/>
      </c>
      <c r="Q3" s="85">
        <f>INSTRUKCJA_I_PARAMETRY!Q31+INSTRUKCJA_I_PARAMETRY!Q30</f>
        <v/>
      </c>
      <c r="R3">
        <f>INSTRUKCJA_I_PARAMETRY!R31+INSTRUKCJA_I_PARAMETRY!R30</f>
        <v/>
      </c>
      <c r="S3" s="85">
        <f>INSTRUKCJA_I_PARAMETRY!S31+INSTRUKCJA_I_PARAMETRY!S30</f>
        <v/>
      </c>
      <c r="T3">
        <f>INSTRUKCJA_I_PARAMETRY!T31+INSTRUKCJA_I_PARAMETRY!T30</f>
        <v/>
      </c>
      <c r="U3" s="85">
        <f>INSTRUKCJA_I_PARAMETRY!U31+INSTRUKCJA_I_PARAMETRY!U30</f>
        <v/>
      </c>
    </row>
    <row r="4" ht="15" customHeight="1" thickBot="1">
      <c r="A4" s="14" t="inlineStr">
        <is>
          <t>Saldo</t>
        </is>
      </c>
      <c r="B4" s="15" t="n"/>
      <c r="C4" s="17">
        <f>INSTRUKCJA_I_PARAMETRY!C34</f>
        <v/>
      </c>
      <c r="D4" s="87">
        <f>INSTRUKCJA_I_PARAMETRY!D34</f>
        <v/>
      </c>
      <c r="E4" s="16">
        <f>INSTRUKCJA_I_PARAMETRY!E34</f>
        <v/>
      </c>
      <c r="F4" s="377">
        <f>INSTRUKCJA_I_PARAMETRY!F34</f>
        <v/>
      </c>
      <c r="G4" s="377">
        <f>INSTRUKCJA_I_PARAMETRY!G34</f>
        <v/>
      </c>
      <c r="H4" s="377">
        <f>INSTRUKCJA_I_PARAMETRY!H34</f>
        <v/>
      </c>
      <c r="I4" s="377">
        <f>INSTRUKCJA_I_PARAMETRY!I34</f>
        <v/>
      </c>
      <c r="J4" s="263">
        <f>INSTRUKCJA_I_PARAMETRY!J34</f>
        <v/>
      </c>
      <c r="K4" s="266">
        <f>INSTRUKCJA_I_PARAMETRY!K34</f>
        <v/>
      </c>
      <c r="L4">
        <f>INSTRUKCJA_I_PARAMETRY!L34</f>
        <v/>
      </c>
      <c r="M4" s="85">
        <f>INSTRUKCJA_I_PARAMETRY!M34</f>
        <v/>
      </c>
      <c r="N4">
        <f>INSTRUKCJA_I_PARAMETRY!N34</f>
        <v/>
      </c>
      <c r="O4" s="85">
        <f>INSTRUKCJA_I_PARAMETRY!O34</f>
        <v/>
      </c>
      <c r="P4">
        <f>INSTRUKCJA_I_PARAMETRY!P34</f>
        <v/>
      </c>
      <c r="Q4" s="85">
        <f>INSTRUKCJA_I_PARAMETRY!Q34</f>
        <v/>
      </c>
      <c r="R4">
        <f>INSTRUKCJA_I_PARAMETRY!R34</f>
        <v/>
      </c>
      <c r="S4" s="85">
        <f>INSTRUKCJA_I_PARAMETRY!S34</f>
        <v/>
      </c>
      <c r="T4">
        <f>INSTRUKCJA_I_PARAMETRY!T34</f>
        <v/>
      </c>
      <c r="U4" s="85">
        <f>INSTRUKCJA_I_PARAMETRY!U34</f>
        <v/>
      </c>
    </row>
    <row r="5" ht="15.75" customHeight="1" thickBot="1">
      <c r="A5" s="19" t="inlineStr">
        <is>
          <t>stopa %</t>
        </is>
      </c>
      <c r="B5" s="20">
        <f>INSTRUKCJA_I_PARAMETRY!C15</f>
        <v/>
      </c>
      <c r="C5" s="21" t="n"/>
      <c r="D5" s="88" t="n"/>
      <c r="E5" s="88" t="n"/>
      <c r="F5" s="378" t="n"/>
      <c r="G5" s="378" t="n"/>
      <c r="H5" s="378" t="n"/>
      <c r="I5" s="378" t="n"/>
      <c r="J5" s="263" t="inlineStr">
        <is>
          <t>liczba rat kap. w roku bieżącym</t>
        </is>
      </c>
      <c r="K5" s="266" t="n">
        <v>3</v>
      </c>
      <c r="M5" s="85" t="n"/>
      <c r="O5" s="85" t="n"/>
      <c r="Q5" s="85" t="n"/>
      <c r="S5" s="85" t="n"/>
      <c r="U5" s="85" t="n"/>
    </row>
    <row r="6" ht="15" customHeight="1">
      <c r="A6" s="22" t="inlineStr">
        <is>
          <t xml:space="preserve">Odsetki </t>
        </is>
      </c>
      <c r="B6" s="23" t="n"/>
      <c r="C6" s="24">
        <f>INSTRUKCJA_I_PARAMETRY!C37</f>
        <v/>
      </c>
      <c r="D6" s="24">
        <f>INSTRUKCJA_I_PARAMETRY!D37</f>
        <v/>
      </c>
      <c r="E6" s="24">
        <f>INSTRUKCJA_I_PARAMETRY!E37</f>
        <v/>
      </c>
      <c r="F6" s="379">
        <f>INSTRUKCJA_I_PARAMETRY!F37</f>
        <v/>
      </c>
      <c r="G6" s="379">
        <f>INSTRUKCJA_I_PARAMETRY!G37</f>
        <v/>
      </c>
      <c r="H6" s="379">
        <f>INSTRUKCJA_I_PARAMETRY!H37</f>
        <v/>
      </c>
      <c r="I6" s="380">
        <f>INSTRUKCJA_I_PARAMETRY!I37</f>
        <v/>
      </c>
      <c r="J6" s="263">
        <f>INSTRUKCJA_I_PARAMETRY!J37</f>
        <v/>
      </c>
      <c r="K6" s="266">
        <f>INSTRUKCJA_I_PARAMETRY!K37</f>
        <v/>
      </c>
      <c r="L6">
        <f>INSTRUKCJA_I_PARAMETRY!L37</f>
        <v/>
      </c>
      <c r="M6" s="85">
        <f>INSTRUKCJA_I_PARAMETRY!M37</f>
        <v/>
      </c>
      <c r="N6">
        <f>INSTRUKCJA_I_PARAMETRY!N37</f>
        <v/>
      </c>
      <c r="O6" s="85">
        <f>INSTRUKCJA_I_PARAMETRY!O37</f>
        <v/>
      </c>
      <c r="P6">
        <f>INSTRUKCJA_I_PARAMETRY!P37</f>
        <v/>
      </c>
      <c r="Q6" s="85">
        <f>INSTRUKCJA_I_PARAMETRY!Q37</f>
        <v/>
      </c>
      <c r="R6">
        <f>INSTRUKCJA_I_PARAMETRY!R37</f>
        <v/>
      </c>
      <c r="S6" s="85">
        <f>INSTRUKCJA_I_PARAMETRY!S37</f>
        <v/>
      </c>
      <c r="T6">
        <f>INSTRUKCJA_I_PARAMETRY!T37</f>
        <v/>
      </c>
      <c r="U6" s="85">
        <f>INSTRUKCJA_I_PARAMETRY!U37</f>
        <v/>
      </c>
    </row>
    <row r="7" ht="14.25" customHeight="1">
      <c r="A7" s="22" t="n"/>
      <c r="B7" s="25" t="n"/>
      <c r="C7" s="25" t="n"/>
      <c r="D7" s="32" t="n"/>
      <c r="E7" s="32" t="n"/>
      <c r="F7" s="32" t="n"/>
      <c r="G7" s="32" t="n"/>
      <c r="H7" s="32" t="n"/>
      <c r="I7" s="85" t="n"/>
      <c r="J7" s="263" t="inlineStr">
        <is>
          <t>liczba rat ods. w roku bieżącym</t>
        </is>
      </c>
      <c r="K7" s="266" t="n">
        <v>3</v>
      </c>
      <c r="M7" s="85" t="n"/>
      <c r="O7" s="85" t="n"/>
      <c r="Q7" s="85" t="n"/>
      <c r="S7" s="85" t="n"/>
      <c r="U7" s="85" t="n"/>
    </row>
    <row r="8" ht="14.25" customHeight="1">
      <c r="A8" s="7" t="n"/>
      <c r="B8" s="26" t="n"/>
      <c r="C8" s="26" t="n"/>
      <c r="D8" s="26" t="n"/>
      <c r="E8" s="26" t="n"/>
      <c r="F8" s="26" t="n"/>
      <c r="G8" s="26" t="n"/>
      <c r="H8" s="26" t="n"/>
      <c r="I8" s="85" t="n"/>
      <c r="J8" s="85" t="n"/>
      <c r="K8" s="85" t="n"/>
      <c r="M8" s="85" t="n"/>
      <c r="O8" s="85" t="n"/>
      <c r="Q8" s="85" t="n"/>
      <c r="S8" s="85" t="n"/>
      <c r="U8" s="85" t="n"/>
    </row>
    <row r="9" ht="14.25" customHeight="1">
      <c r="A9" s="27" t="inlineStr">
        <is>
          <t>Transza</t>
        </is>
      </c>
      <c r="B9" s="18" t="n"/>
      <c r="C9" s="381" t="n">
        <v>0</v>
      </c>
      <c r="D9" s="382" t="n">
        <v>0</v>
      </c>
      <c r="E9" s="382" t="n">
        <v>0</v>
      </c>
      <c r="F9" s="382" t="n">
        <v>0</v>
      </c>
      <c r="G9" s="382" t="n">
        <v>0</v>
      </c>
      <c r="H9" s="382" t="n">
        <v>0</v>
      </c>
      <c r="I9" s="383" t="n">
        <v>0</v>
      </c>
      <c r="J9" s="384" t="n">
        <v>0</v>
      </c>
      <c r="K9" s="384" t="n">
        <v>0</v>
      </c>
      <c r="L9" s="136" t="n">
        <v>0</v>
      </c>
      <c r="M9" s="384" t="n">
        <v>0</v>
      </c>
      <c r="N9" s="136" t="n">
        <v>0</v>
      </c>
      <c r="O9" s="384" t="n">
        <v>0</v>
      </c>
      <c r="P9" s="136" t="n">
        <v>0</v>
      </c>
      <c r="Q9" s="384" t="n">
        <v>0</v>
      </c>
      <c r="R9" s="136" t="n">
        <v>0</v>
      </c>
      <c r="S9" s="384" t="n">
        <v>0</v>
      </c>
      <c r="T9" s="136" t="n">
        <v>0</v>
      </c>
      <c r="U9" s="384" t="n">
        <v>0</v>
      </c>
    </row>
    <row r="10" ht="14.25" customHeight="1">
      <c r="A10" s="14" t="inlineStr">
        <is>
          <t>Spłata</t>
        </is>
      </c>
      <c r="B10" s="15" t="n"/>
      <c r="C10" s="385" t="n">
        <v>0</v>
      </c>
      <c r="D10" s="386" t="n">
        <v>0</v>
      </c>
      <c r="E10" s="386" t="n">
        <v>0</v>
      </c>
      <c r="F10" s="386" t="n">
        <v>0</v>
      </c>
      <c r="G10" s="386" t="n">
        <v>0</v>
      </c>
      <c r="H10" s="386" t="n">
        <v>0</v>
      </c>
      <c r="I10" s="386" t="n">
        <v>0</v>
      </c>
      <c r="J10" s="384" t="n">
        <v>0</v>
      </c>
      <c r="K10" s="384" t="n">
        <v>0</v>
      </c>
      <c r="L10" s="136" t="n">
        <v>0</v>
      </c>
      <c r="M10" s="384" t="n">
        <v>0</v>
      </c>
      <c r="N10" s="136" t="n">
        <v>0</v>
      </c>
      <c r="O10" s="384" t="n">
        <v>0</v>
      </c>
      <c r="P10" s="136" t="n">
        <v>0</v>
      </c>
      <c r="Q10" s="384" t="n">
        <v>0</v>
      </c>
      <c r="R10" s="136" t="n">
        <v>0</v>
      </c>
      <c r="S10" s="384" t="n">
        <v>0</v>
      </c>
      <c r="T10" s="136" t="n">
        <v>0</v>
      </c>
      <c r="U10" s="384" t="n">
        <v>0</v>
      </c>
    </row>
    <row r="11" ht="15" customHeight="1" thickBot="1">
      <c r="A11" s="14" t="inlineStr">
        <is>
          <t>Saldo</t>
        </is>
      </c>
      <c r="B11" s="18">
        <f>B9</f>
        <v/>
      </c>
      <c r="C11" s="387">
        <f>C9-C10</f>
        <v/>
      </c>
      <c r="D11" s="377">
        <f>C11+D9-D10</f>
        <v/>
      </c>
      <c r="E11" s="377">
        <f>D11+E9-E10</f>
        <v/>
      </c>
      <c r="F11" s="377">
        <f>E11+F9-F10</f>
        <v/>
      </c>
      <c r="G11" s="377">
        <f>F11+G9-G10</f>
        <v/>
      </c>
      <c r="H11" s="377">
        <f>G11+H9-H10</f>
        <v/>
      </c>
      <c r="I11" s="377">
        <f>H11+I9-I10</f>
        <v/>
      </c>
      <c r="J11" s="85">
        <f>I11+J9-J10</f>
        <v/>
      </c>
      <c r="K11" s="85">
        <f>J11+K9-K10</f>
        <v/>
      </c>
      <c r="L11">
        <f>K11+L9-L10</f>
        <v/>
      </c>
      <c r="M11" s="85">
        <f>L11+M9-M10</f>
        <v/>
      </c>
      <c r="N11">
        <f>M11+N9-N10</f>
        <v/>
      </c>
      <c r="O11" s="85">
        <f>N11+O9-O10</f>
        <v/>
      </c>
      <c r="P11">
        <f>O11+P9-P10</f>
        <v/>
      </c>
      <c r="Q11" s="85">
        <f>P11+Q9-Q10</f>
        <v/>
      </c>
      <c r="R11">
        <f>Q11+R9-R10</f>
        <v/>
      </c>
      <c r="S11" s="85">
        <f>R11+S9-S10</f>
        <v/>
      </c>
      <c r="T11">
        <f>S11+T9-T10</f>
        <v/>
      </c>
      <c r="U11" s="85">
        <f>T11+U9-U10</f>
        <v/>
      </c>
    </row>
    <row r="12" ht="15.75" customHeight="1" thickBot="1">
      <c r="A12" s="19" t="inlineStr">
        <is>
          <t>stopa %</t>
        </is>
      </c>
      <c r="B12" s="20" t="n"/>
      <c r="C12" s="388" t="n"/>
      <c r="D12" s="378" t="n"/>
      <c r="E12" s="378" t="n"/>
      <c r="F12" s="378" t="n"/>
      <c r="G12" s="378" t="n"/>
      <c r="H12" s="378" t="n"/>
      <c r="I12" s="378" t="n"/>
      <c r="J12" s="85" t="n"/>
      <c r="K12" s="85" t="n"/>
      <c r="M12" s="85" t="n"/>
      <c r="O12" s="85" t="n"/>
      <c r="Q12" s="85" t="n"/>
      <c r="S12" s="85" t="n"/>
      <c r="U12" s="85" t="n"/>
    </row>
    <row r="13" ht="15" customHeight="1">
      <c r="A13" s="22" t="inlineStr">
        <is>
          <t xml:space="preserve">Odsetki </t>
        </is>
      </c>
      <c r="B13" s="23" t="n"/>
      <c r="C13" s="379">
        <f>ROUND((C11/2)*$B$12,1)</f>
        <v/>
      </c>
      <c r="D13" s="379">
        <f>ROUND(((C11+D11)/2)*$B$12,1)</f>
        <v/>
      </c>
      <c r="E13" s="379">
        <f>ROUND(((D11+E11)/2)*$B$12,1)</f>
        <v/>
      </c>
      <c r="F13" s="379">
        <f>ROUND(((E11+F11)/2)*$B$12,1)</f>
        <v/>
      </c>
      <c r="G13" s="379">
        <f>ROUND(((F11+G11)/2)*$B$12,1)</f>
        <v/>
      </c>
      <c r="H13" s="379">
        <f>ROUND(((G11+H11)/2)*$B$12,1)</f>
        <v/>
      </c>
      <c r="I13" s="379">
        <f>ROUND(((H11+I11)/2)*$B$12,1)</f>
        <v/>
      </c>
      <c r="J13" s="85">
        <f>ROUND(((I11+J11)/2)*$B$12,1)</f>
        <v/>
      </c>
      <c r="K13" s="85">
        <f>ROUND(((J11+K11)/2)*$B$12,1)</f>
        <v/>
      </c>
      <c r="L13">
        <f>ROUND(((K11+L11)/2)*$B$12,1)</f>
        <v/>
      </c>
      <c r="M13" s="85">
        <f>ROUND(((L11+M11)/2)*$B$12,1)</f>
        <v/>
      </c>
      <c r="N13">
        <f>ROUND(((M11+N11)/2)*$B$12,1)</f>
        <v/>
      </c>
      <c r="O13" s="85">
        <f>ROUND(((N11+O11)/2)*$B$12,1)</f>
        <v/>
      </c>
      <c r="P13">
        <f>ROUND(((O11+P11)/2)*$B$12,1)</f>
        <v/>
      </c>
      <c r="Q13" s="85">
        <f>ROUND(((P11+Q11)/2)*$B$12,1)</f>
        <v/>
      </c>
      <c r="R13">
        <f>ROUND(((Q11+R11)/2)*$B$12,1)</f>
        <v/>
      </c>
      <c r="S13" s="85">
        <f>ROUND(((R11+S11)/2)*$B$12,1)</f>
        <v/>
      </c>
      <c r="T13">
        <f>ROUND(((S11+T11)/2)*$B$12,1)</f>
        <v/>
      </c>
      <c r="U13" s="85">
        <f>ROUND(((T11+U11)/2)*$B$12,1)</f>
        <v/>
      </c>
    </row>
    <row r="14" ht="14.25" customHeight="1">
      <c r="A14" s="29" t="n"/>
      <c r="B14" s="25" t="n"/>
      <c r="C14" s="388" t="n"/>
      <c r="D14" s="378" t="n"/>
      <c r="E14" s="378" t="n"/>
      <c r="F14" s="378" t="n"/>
      <c r="G14" s="378" t="n"/>
      <c r="H14" s="378" t="n"/>
      <c r="I14" s="374" t="n"/>
      <c r="J14" s="85" t="n"/>
      <c r="K14" s="85" t="n"/>
      <c r="M14" s="85" t="n"/>
      <c r="O14" s="85" t="n"/>
      <c r="Q14" s="85" t="n"/>
      <c r="S14" s="85" t="n"/>
      <c r="U14" s="85" t="n"/>
    </row>
    <row r="15" ht="14.25" customHeight="1">
      <c r="A15" s="7" t="n"/>
      <c r="B15" s="26" t="n"/>
      <c r="C15" s="389" t="n"/>
      <c r="D15" s="389" t="n"/>
      <c r="E15" s="389" t="n"/>
      <c r="F15" s="389" t="n"/>
      <c r="G15" s="389" t="n"/>
      <c r="H15" s="389" t="n"/>
      <c r="I15" s="374" t="n"/>
      <c r="J15" s="85" t="n"/>
      <c r="K15" s="85" t="n"/>
      <c r="M15" s="85" t="n"/>
      <c r="O15" s="85" t="n"/>
      <c r="Q15" s="85" t="n"/>
      <c r="S15" s="85" t="n"/>
      <c r="U15" s="85" t="n"/>
    </row>
    <row r="16" ht="14.25" customHeight="1">
      <c r="A16" s="27" t="inlineStr">
        <is>
          <t>Transza</t>
        </is>
      </c>
      <c r="B16" s="387" t="n"/>
      <c r="C16" s="381" t="n">
        <v>0</v>
      </c>
      <c r="D16" s="382" t="n">
        <v>0</v>
      </c>
      <c r="E16" s="382" t="n">
        <v>0</v>
      </c>
      <c r="F16" s="382" t="n">
        <v>0</v>
      </c>
      <c r="G16" s="382" t="n">
        <v>0</v>
      </c>
      <c r="H16" s="382" t="n">
        <v>0</v>
      </c>
      <c r="I16" s="382" t="n">
        <v>0</v>
      </c>
      <c r="J16" s="384" t="n">
        <v>0</v>
      </c>
      <c r="K16" s="384" t="n">
        <v>0</v>
      </c>
      <c r="L16" s="136" t="n">
        <v>0</v>
      </c>
      <c r="M16" s="384" t="n">
        <v>0</v>
      </c>
      <c r="N16" s="136" t="n">
        <v>0</v>
      </c>
      <c r="O16" s="384" t="n">
        <v>0</v>
      </c>
      <c r="P16" s="136" t="n">
        <v>0</v>
      </c>
      <c r="Q16" s="384" t="n">
        <v>0</v>
      </c>
      <c r="R16" s="136" t="n">
        <v>0</v>
      </c>
      <c r="S16" s="384" t="n">
        <v>0</v>
      </c>
      <c r="T16" s="136" t="n">
        <v>0</v>
      </c>
      <c r="U16" s="384" t="n">
        <v>0</v>
      </c>
    </row>
    <row r="17" ht="14.25" customHeight="1">
      <c r="A17" s="14" t="inlineStr">
        <is>
          <t>Spłata</t>
        </is>
      </c>
      <c r="B17" s="18" t="n"/>
      <c r="C17" s="385" t="n">
        <v>0</v>
      </c>
      <c r="D17" s="386" t="n">
        <v>0</v>
      </c>
      <c r="E17" s="386" t="n">
        <v>0</v>
      </c>
      <c r="F17" s="386" t="n">
        <v>0</v>
      </c>
      <c r="G17" s="386" t="n">
        <v>0</v>
      </c>
      <c r="H17" s="386" t="n">
        <v>0</v>
      </c>
      <c r="I17" s="386" t="n">
        <v>0</v>
      </c>
      <c r="J17" s="384" t="n">
        <v>0</v>
      </c>
      <c r="K17" s="384" t="n">
        <v>0</v>
      </c>
      <c r="L17" s="136" t="n">
        <v>0</v>
      </c>
      <c r="M17" s="384" t="n">
        <v>0</v>
      </c>
      <c r="N17" s="136" t="n">
        <v>0</v>
      </c>
      <c r="O17" s="384" t="n">
        <v>0</v>
      </c>
      <c r="P17" s="136" t="n">
        <v>0</v>
      </c>
      <c r="Q17" s="384" t="n">
        <v>0</v>
      </c>
      <c r="R17" s="136" t="n">
        <v>0</v>
      </c>
      <c r="S17" s="384" t="n">
        <v>0</v>
      </c>
      <c r="T17" s="136" t="n">
        <v>0</v>
      </c>
      <c r="U17" s="384" t="n">
        <v>0</v>
      </c>
    </row>
    <row r="18" ht="15" customHeight="1" thickBot="1">
      <c r="A18" s="14" t="inlineStr">
        <is>
          <t>saldo w PLN</t>
        </is>
      </c>
      <c r="B18" s="18">
        <f>B16-B17</f>
        <v/>
      </c>
      <c r="C18" s="387">
        <f>C16-C17</f>
        <v/>
      </c>
      <c r="D18" s="377">
        <f>C18+D16-D17</f>
        <v/>
      </c>
      <c r="E18" s="377">
        <f>D18+E16-E17</f>
        <v/>
      </c>
      <c r="F18" s="377">
        <f>E18+F16-F17</f>
        <v/>
      </c>
      <c r="G18" s="377">
        <f>F18+G16-G17</f>
        <v/>
      </c>
      <c r="H18" s="377">
        <f>G18+H16-H17</f>
        <v/>
      </c>
      <c r="I18" s="377">
        <f>H18+I16-I17</f>
        <v/>
      </c>
      <c r="J18" s="85">
        <f>I18+J16-J17</f>
        <v/>
      </c>
      <c r="K18" s="85">
        <f>J18+K16-K17</f>
        <v/>
      </c>
      <c r="L18">
        <f>K18+L16-L17</f>
        <v/>
      </c>
      <c r="M18" s="85">
        <f>L18+M16-M17</f>
        <v/>
      </c>
      <c r="N18">
        <f>M18+N16-N17</f>
        <v/>
      </c>
      <c r="O18" s="85">
        <f>N18+O16-O17</f>
        <v/>
      </c>
      <c r="P18">
        <f>O18+P16-P17</f>
        <v/>
      </c>
      <c r="Q18" s="85">
        <f>P18+Q16-Q17</f>
        <v/>
      </c>
      <c r="R18">
        <f>Q18+R16-R17</f>
        <v/>
      </c>
      <c r="S18" s="85">
        <f>R18+S16-S17</f>
        <v/>
      </c>
      <c r="T18">
        <f>S18+T16-T17</f>
        <v/>
      </c>
      <c r="U18" s="85">
        <f>T18+U16-U17</f>
        <v/>
      </c>
    </row>
    <row r="19" ht="15.75" customHeight="1" thickBot="1">
      <c r="A19" s="19" t="inlineStr">
        <is>
          <t>stopa %</t>
        </is>
      </c>
      <c r="B19" s="20" t="n"/>
      <c r="C19" s="388" t="n"/>
      <c r="D19" s="378" t="n"/>
      <c r="E19" s="378" t="n"/>
      <c r="F19" s="378" t="n"/>
      <c r="G19" s="378" t="n"/>
      <c r="H19" s="378" t="n"/>
      <c r="I19" s="378" t="n"/>
      <c r="J19" s="85" t="n"/>
      <c r="K19" s="85" t="n"/>
      <c r="M19" s="85" t="n"/>
      <c r="O19" s="85" t="n"/>
      <c r="Q19" s="85" t="n"/>
      <c r="S19" s="85" t="n"/>
      <c r="U19" s="85" t="n"/>
    </row>
    <row r="20" ht="15" customHeight="1">
      <c r="A20" s="31" t="inlineStr">
        <is>
          <t>Odsetki w PLN</t>
        </is>
      </c>
      <c r="B20" s="23" t="n"/>
      <c r="C20" s="379">
        <f>ROUND((C18/2)*$B$19,1)</f>
        <v/>
      </c>
      <c r="D20" s="379">
        <f>ROUND(((C18+D18)/2)*$B$19,1)</f>
        <v/>
      </c>
      <c r="E20" s="379">
        <f>ROUND(((D18+E18)/2)*$B$19,1)</f>
        <v/>
      </c>
      <c r="F20" s="379">
        <f>ROUND(((E18+F18)/2)*$B$19,1)</f>
        <v/>
      </c>
      <c r="G20" s="379">
        <f>ROUND(((F18+G18)/2)*$B$19,1)</f>
        <v/>
      </c>
      <c r="H20" s="379">
        <f>ROUND(((G18+H18)/2)*$B$19,1)</f>
        <v/>
      </c>
      <c r="I20" s="379">
        <f>ROUND(((H18+I18)/2)*$B$19,1)</f>
        <v/>
      </c>
      <c r="J20" s="85">
        <f>ROUND(((I18+J18)/2)*$B$19,1)</f>
        <v/>
      </c>
      <c r="K20" s="85">
        <f>ROUND(((J18+K18)/2)*$B$19,1)</f>
        <v/>
      </c>
      <c r="L20">
        <f>ROUND(((K18+L18)/2)*$B$19,1)</f>
        <v/>
      </c>
      <c r="M20" s="85">
        <f>ROUND(((L18+M18)/2)*$B$19,1)</f>
        <v/>
      </c>
      <c r="N20">
        <f>ROUND(((M18+N18)/2)*$B$19,1)</f>
        <v/>
      </c>
      <c r="O20" s="85">
        <f>ROUND(((N18+O18)/2)*$B$19,1)</f>
        <v/>
      </c>
      <c r="P20">
        <f>ROUND(((O18+P18)/2)*$B$19,1)</f>
        <v/>
      </c>
      <c r="Q20" s="85">
        <f>ROUND(((P18+Q18)/2)*$B$19,1)</f>
        <v/>
      </c>
      <c r="R20">
        <f>ROUND(((Q18+R18)/2)*$B$19,1)</f>
        <v/>
      </c>
      <c r="S20" s="85">
        <f>ROUND(((R18+S18)/2)*$B$19,1)</f>
        <v/>
      </c>
      <c r="T20">
        <f>ROUND(((S18+T18)/2)*$B$19,1)</f>
        <v/>
      </c>
      <c r="U20" s="85">
        <f>ROUND(((T18+U18)/2)*$B$19,1)</f>
        <v/>
      </c>
    </row>
    <row r="21" ht="15" customHeight="1">
      <c r="A21" s="32" t="n"/>
      <c r="B21" s="32" t="n"/>
      <c r="C21" s="390" t="n"/>
      <c r="D21" s="390" t="n"/>
      <c r="E21" s="390" t="n"/>
      <c r="F21" s="390" t="n"/>
      <c r="G21" s="390" t="n"/>
      <c r="H21" s="390" t="n"/>
      <c r="I21" s="374" t="n"/>
      <c r="J21" s="85" t="n"/>
      <c r="K21" s="85" t="n"/>
      <c r="M21" s="85" t="n"/>
      <c r="O21" s="85" t="n"/>
      <c r="Q21" s="85" t="n"/>
      <c r="S21" s="85" t="n"/>
      <c r="U21" s="85" t="n"/>
    </row>
    <row r="22" ht="14.25" customHeight="1">
      <c r="A22" s="33" t="n"/>
      <c r="B22" s="26" t="n"/>
      <c r="C22" s="389" t="n"/>
      <c r="D22" s="389" t="n"/>
      <c r="E22" s="389" t="n"/>
      <c r="F22" s="389" t="n"/>
      <c r="G22" s="389" t="n"/>
      <c r="H22" s="389" t="n"/>
      <c r="I22" s="374" t="n"/>
      <c r="J22" s="85" t="n"/>
      <c r="K22" s="85" t="n"/>
      <c r="M22" s="85" t="n"/>
      <c r="O22" s="85" t="n"/>
      <c r="Q22" s="85" t="n"/>
      <c r="S22" s="85" t="n"/>
      <c r="U22" s="85" t="n"/>
    </row>
    <row r="23" ht="14.25" customHeight="1">
      <c r="A23" s="27" t="inlineStr">
        <is>
          <t>Transza</t>
        </is>
      </c>
      <c r="B23" s="28" t="n"/>
      <c r="C23" s="381" t="n">
        <v>0</v>
      </c>
      <c r="D23" s="382" t="n">
        <v>0</v>
      </c>
      <c r="E23" s="382" t="n">
        <v>0</v>
      </c>
      <c r="F23" s="382" t="n">
        <v>0</v>
      </c>
      <c r="G23" s="382" t="n">
        <v>0</v>
      </c>
      <c r="H23" s="382" t="n">
        <v>0</v>
      </c>
      <c r="I23" s="382" t="n">
        <v>0</v>
      </c>
      <c r="J23" s="384" t="n">
        <v>0</v>
      </c>
      <c r="K23" s="384" t="n">
        <v>0</v>
      </c>
      <c r="L23" s="136" t="n">
        <v>0</v>
      </c>
      <c r="M23" s="384" t="n">
        <v>0</v>
      </c>
      <c r="N23" s="136" t="n">
        <v>0</v>
      </c>
      <c r="O23" s="384" t="n">
        <v>0</v>
      </c>
      <c r="P23" s="136" t="n">
        <v>0</v>
      </c>
      <c r="Q23" s="384" t="n">
        <v>0</v>
      </c>
      <c r="R23" s="136" t="n">
        <v>0</v>
      </c>
      <c r="S23" s="384" t="n">
        <v>0</v>
      </c>
      <c r="T23" s="136" t="n">
        <v>0</v>
      </c>
      <c r="U23" s="384" t="n">
        <v>0</v>
      </c>
    </row>
    <row r="24" ht="14.25" customHeight="1">
      <c r="A24" s="14" t="inlineStr">
        <is>
          <t>Spłata</t>
        </is>
      </c>
      <c r="B24" s="15" t="n"/>
      <c r="C24" s="385" t="n">
        <v>0</v>
      </c>
      <c r="D24" s="386" t="n">
        <v>0</v>
      </c>
      <c r="E24" s="386" t="n">
        <v>0</v>
      </c>
      <c r="F24" s="382" t="n">
        <v>0</v>
      </c>
      <c r="G24" s="382" t="n">
        <v>0</v>
      </c>
      <c r="H24" s="382" t="n">
        <v>0</v>
      </c>
      <c r="I24" s="382" t="n">
        <v>0</v>
      </c>
      <c r="J24" s="384" t="n">
        <v>0</v>
      </c>
      <c r="K24" s="384" t="n">
        <v>0</v>
      </c>
      <c r="L24" s="136" t="n">
        <v>0</v>
      </c>
      <c r="M24" s="384" t="n">
        <v>0</v>
      </c>
      <c r="N24" s="136" t="n">
        <v>0</v>
      </c>
      <c r="O24" s="384" t="n">
        <v>0</v>
      </c>
      <c r="P24" s="136" t="n">
        <v>0</v>
      </c>
      <c r="Q24" s="384" t="n">
        <v>0</v>
      </c>
      <c r="R24" s="136" t="n">
        <v>0</v>
      </c>
      <c r="S24" s="384" t="n">
        <v>0</v>
      </c>
      <c r="T24" s="136" t="n">
        <v>0</v>
      </c>
      <c r="U24" s="384" t="n">
        <v>0</v>
      </c>
    </row>
    <row r="25" ht="15" customHeight="1" thickBot="1">
      <c r="A25" s="14" t="inlineStr">
        <is>
          <t>saldo w PLN</t>
        </is>
      </c>
      <c r="B25" s="11" t="n"/>
      <c r="C25" s="387">
        <f>C23-C24</f>
        <v/>
      </c>
      <c r="D25" s="377">
        <f>C25+D23-D24</f>
        <v/>
      </c>
      <c r="E25" s="377">
        <f>D25+E23-E24</f>
        <v/>
      </c>
      <c r="F25" s="377">
        <f>E25+F23-F24</f>
        <v/>
      </c>
      <c r="G25" s="377">
        <f>F25+G23-G24</f>
        <v/>
      </c>
      <c r="H25" s="377">
        <f>G25+H23-H24</f>
        <v/>
      </c>
      <c r="I25" s="377">
        <f>H25+I23-I24</f>
        <v/>
      </c>
      <c r="J25" s="85">
        <f>I25+J23-J24</f>
        <v/>
      </c>
      <c r="K25" s="85">
        <f>J25+K23-K24</f>
        <v/>
      </c>
      <c r="L25">
        <f>K25+L23-L24</f>
        <v/>
      </c>
      <c r="M25" s="85">
        <f>L25+M23-M24</f>
        <v/>
      </c>
      <c r="N25">
        <f>M25+N23-N24</f>
        <v/>
      </c>
      <c r="O25" s="85">
        <f>N25+O23-O24</f>
        <v/>
      </c>
      <c r="P25">
        <f>O25+P23-P24</f>
        <v/>
      </c>
      <c r="Q25" s="85">
        <f>P25+Q23-Q24</f>
        <v/>
      </c>
      <c r="R25">
        <f>Q25+R23-R24</f>
        <v/>
      </c>
      <c r="S25" s="85">
        <f>R25+S23-S24</f>
        <v/>
      </c>
      <c r="T25">
        <f>S25+T23-T24</f>
        <v/>
      </c>
      <c r="U25" s="85">
        <f>T25+U23-U24</f>
        <v/>
      </c>
    </row>
    <row r="26" ht="15.75" customHeight="1" thickBot="1">
      <c r="A26" s="19" t="inlineStr">
        <is>
          <t>stopa %</t>
        </is>
      </c>
      <c r="B26" s="20" t="n"/>
      <c r="C26" s="388" t="n"/>
      <c r="D26" s="378" t="n"/>
      <c r="E26" s="378" t="n"/>
      <c r="F26" s="378" t="n"/>
      <c r="G26" s="378" t="n"/>
      <c r="H26" s="378" t="n"/>
      <c r="I26" s="378" t="n"/>
      <c r="J26" s="85" t="n"/>
      <c r="K26" s="85" t="n"/>
      <c r="M26" s="85" t="n"/>
      <c r="O26" s="85" t="n"/>
      <c r="Q26" s="85" t="n"/>
      <c r="S26" s="85" t="n"/>
      <c r="U26" s="85" t="n"/>
    </row>
    <row r="27" ht="15" customHeight="1">
      <c r="A27" s="31" t="inlineStr">
        <is>
          <t>Odsetki w PLN</t>
        </is>
      </c>
      <c r="B27" s="23" t="n"/>
      <c r="C27" s="379">
        <f>ROUND((C25/2)*$B$26,1)</f>
        <v/>
      </c>
      <c r="D27" s="379">
        <f>ROUND(((C25+D25)/2)*$B$26,1)</f>
        <v/>
      </c>
      <c r="E27" s="379">
        <f>ROUND(((D25+E25)/2)*$B$26,1)</f>
        <v/>
      </c>
      <c r="F27" s="379">
        <f>ROUND(((E25+F25)/2)*$B$26,1)</f>
        <v/>
      </c>
      <c r="G27" s="379">
        <f>ROUND(((F25+G25)/2)*$B$26,1)</f>
        <v/>
      </c>
      <c r="H27" s="379">
        <f>ROUND(((G25+H25)/2)*$B$26,1)</f>
        <v/>
      </c>
      <c r="I27" s="379">
        <f>ROUND(((H25+I25)/2)*$B$26,1)</f>
        <v/>
      </c>
      <c r="J27" s="85">
        <f>ROUND(((I25+J25)/2)*$B$26,1)</f>
        <v/>
      </c>
      <c r="K27" s="85">
        <f>ROUND(((J25+K25)/2)*$B$26,1)</f>
        <v/>
      </c>
      <c r="L27">
        <f>ROUND(((K25+L25)/2)*$B$26,1)</f>
        <v/>
      </c>
      <c r="M27" s="85">
        <f>ROUND(((L25+M25)/2)*$B$26,1)</f>
        <v/>
      </c>
      <c r="N27">
        <f>ROUND(((M25+N25)/2)*$B$26,1)</f>
        <v/>
      </c>
      <c r="O27" s="85">
        <f>ROUND(((N25+O25)/2)*$B$26,1)</f>
        <v/>
      </c>
      <c r="P27">
        <f>ROUND(((O25+P25)/2)*$B$26,1)</f>
        <v/>
      </c>
      <c r="Q27" s="85">
        <f>ROUND(((P25+Q25)/2)*$B$26,1)</f>
        <v/>
      </c>
      <c r="R27">
        <f>ROUND(((Q25+R25)/2)*$B$26,1)</f>
        <v/>
      </c>
      <c r="S27" s="85">
        <f>ROUND(((R25+S25)/2)*$B$26,1)</f>
        <v/>
      </c>
      <c r="T27">
        <f>ROUND(((S25+T25)/2)*$B$26,1)</f>
        <v/>
      </c>
      <c r="U27" s="85">
        <f>ROUND(((T25+U25)/2)*$B$26,1)</f>
        <v/>
      </c>
    </row>
    <row r="28" ht="15" customHeight="1">
      <c r="A28" s="32" t="n"/>
      <c r="B28" s="32" t="n"/>
      <c r="C28" s="390" t="n"/>
      <c r="D28" s="390" t="n"/>
      <c r="E28" s="390" t="n"/>
      <c r="F28" s="390" t="n"/>
      <c r="G28" s="390" t="n"/>
      <c r="H28" s="390" t="n"/>
      <c r="I28" s="374" t="n"/>
      <c r="J28" s="85" t="n"/>
      <c r="K28" s="85" t="n"/>
      <c r="M28" s="85" t="n"/>
      <c r="O28" s="85" t="n"/>
      <c r="Q28" s="85" t="n"/>
      <c r="S28" s="85" t="n"/>
      <c r="U28" s="85" t="n"/>
    </row>
    <row r="29" ht="14.25" customHeight="1">
      <c r="A29" s="33" t="n"/>
      <c r="B29" s="26" t="n"/>
      <c r="C29" s="389" t="n"/>
      <c r="D29" s="389" t="n"/>
      <c r="E29" s="389" t="n"/>
      <c r="F29" s="389" t="n"/>
      <c r="G29" s="389" t="n"/>
      <c r="H29" s="389" t="n"/>
      <c r="I29" s="389" t="n"/>
      <c r="J29" s="85" t="n"/>
      <c r="K29" s="85" t="n"/>
      <c r="M29" s="85" t="n"/>
      <c r="O29" s="85" t="n"/>
      <c r="Q29" s="85" t="n"/>
      <c r="S29" s="85" t="n"/>
      <c r="U29" s="85" t="n"/>
    </row>
    <row r="30" ht="14.25" customHeight="1">
      <c r="A30" s="27" t="inlineStr">
        <is>
          <t>Transza</t>
        </is>
      </c>
      <c r="B30" s="28" t="n"/>
      <c r="C30" s="381" t="n">
        <v>0</v>
      </c>
      <c r="D30" s="382" t="n">
        <v>0</v>
      </c>
      <c r="E30" s="382" t="n">
        <v>0</v>
      </c>
      <c r="F30" s="382" t="n">
        <v>0</v>
      </c>
      <c r="G30" s="382" t="n">
        <v>0</v>
      </c>
      <c r="H30" s="382" t="n">
        <v>0</v>
      </c>
      <c r="I30" s="382" t="n">
        <v>0</v>
      </c>
      <c r="J30" s="384" t="n">
        <v>0</v>
      </c>
      <c r="K30" s="384" t="n">
        <v>0</v>
      </c>
      <c r="L30" s="136" t="n">
        <v>0</v>
      </c>
      <c r="M30" s="384" t="n">
        <v>0</v>
      </c>
      <c r="N30" s="136" t="n">
        <v>0</v>
      </c>
      <c r="O30" s="384" t="n">
        <v>0</v>
      </c>
      <c r="P30" s="136" t="n">
        <v>0</v>
      </c>
      <c r="Q30" s="384" t="n">
        <v>0</v>
      </c>
      <c r="R30" s="136" t="n">
        <v>0</v>
      </c>
      <c r="S30" s="384" t="n">
        <v>0</v>
      </c>
      <c r="T30" s="136" t="n">
        <v>0</v>
      </c>
      <c r="U30" s="384" t="n">
        <v>0</v>
      </c>
    </row>
    <row r="31" ht="14.25" customHeight="1">
      <c r="A31" s="14" t="inlineStr">
        <is>
          <t>Spłata</t>
        </is>
      </c>
      <c r="B31" s="15" t="n"/>
      <c r="C31" s="381" t="n">
        <v>0</v>
      </c>
      <c r="D31" s="382" t="n">
        <v>0</v>
      </c>
      <c r="E31" s="382" t="n">
        <v>0</v>
      </c>
      <c r="F31" s="382" t="n">
        <v>0</v>
      </c>
      <c r="G31" s="382" t="n">
        <v>0</v>
      </c>
      <c r="H31" s="382" t="n">
        <v>0</v>
      </c>
      <c r="I31" s="382" t="n">
        <v>0</v>
      </c>
      <c r="J31" s="384" t="n">
        <v>0</v>
      </c>
      <c r="K31" s="384" t="n">
        <v>0</v>
      </c>
      <c r="L31" s="136" t="n">
        <v>0</v>
      </c>
      <c r="M31" s="384" t="n">
        <v>0</v>
      </c>
      <c r="N31" s="136" t="n">
        <v>0</v>
      </c>
      <c r="O31" s="384" t="n">
        <v>0</v>
      </c>
      <c r="P31" s="136" t="n">
        <v>0</v>
      </c>
      <c r="Q31" s="384" t="n">
        <v>0</v>
      </c>
      <c r="R31" s="136" t="n">
        <v>0</v>
      </c>
      <c r="S31" s="384" t="n">
        <v>0</v>
      </c>
      <c r="T31" s="136" t="n">
        <v>0</v>
      </c>
      <c r="U31" s="384" t="n">
        <v>0</v>
      </c>
    </row>
    <row r="32" ht="15" customHeight="1" thickBot="1">
      <c r="A32" s="14" t="inlineStr">
        <is>
          <t>saldo w PLN</t>
        </is>
      </c>
      <c r="B32" s="11" t="n"/>
      <c r="C32" s="387">
        <f>C30-C31</f>
        <v/>
      </c>
      <c r="D32" s="377">
        <f>C32+D30-D31</f>
        <v/>
      </c>
      <c r="E32" s="377">
        <f>D32+E30-E31</f>
        <v/>
      </c>
      <c r="F32" s="377">
        <f>E32+F30-F31</f>
        <v/>
      </c>
      <c r="G32" s="377">
        <f>F32+G30-G31</f>
        <v/>
      </c>
      <c r="H32" s="377">
        <f>G32+H30-H31</f>
        <v/>
      </c>
      <c r="I32" s="377">
        <f>H32+I30-I31</f>
        <v/>
      </c>
      <c r="J32" s="85">
        <f>I32+J30-J31</f>
        <v/>
      </c>
      <c r="K32" s="85">
        <f>J32+K30-K31</f>
        <v/>
      </c>
      <c r="L32">
        <f>K32+L30-L31</f>
        <v/>
      </c>
      <c r="M32" s="85">
        <f>L32+M30-M31</f>
        <v/>
      </c>
      <c r="N32">
        <f>M32+N30-N31</f>
        <v/>
      </c>
      <c r="O32" s="85">
        <f>N32+O30-O31</f>
        <v/>
      </c>
      <c r="P32">
        <f>O32+P30-P31</f>
        <v/>
      </c>
      <c r="Q32" s="85">
        <f>P32+Q30-Q31</f>
        <v/>
      </c>
      <c r="R32">
        <f>Q32+R30-R31</f>
        <v/>
      </c>
      <c r="S32" s="85">
        <f>R32+S30-S31</f>
        <v/>
      </c>
      <c r="T32">
        <f>S32+T30-T31</f>
        <v/>
      </c>
      <c r="U32" s="85">
        <f>T32+U30-U31</f>
        <v/>
      </c>
    </row>
    <row r="33" ht="15.75" customHeight="1" thickBot="1">
      <c r="A33" s="19" t="inlineStr">
        <is>
          <t>stopa %</t>
        </is>
      </c>
      <c r="B33" s="20" t="n"/>
      <c r="C33" s="388" t="n"/>
      <c r="D33" s="378" t="n"/>
      <c r="E33" s="378" t="n"/>
      <c r="F33" s="378" t="n"/>
      <c r="G33" s="378" t="n"/>
      <c r="H33" s="378" t="n"/>
      <c r="I33" s="378" t="n"/>
      <c r="J33" s="85" t="n"/>
      <c r="K33" s="85" t="n"/>
      <c r="M33" s="85" t="n"/>
      <c r="O33" s="85" t="n"/>
      <c r="Q33" s="85" t="n"/>
      <c r="S33" s="85" t="n"/>
      <c r="U33" s="85" t="n"/>
    </row>
    <row r="34" ht="15" customHeight="1">
      <c r="A34" s="31" t="inlineStr">
        <is>
          <t>Odsetki w PLN</t>
        </is>
      </c>
      <c r="B34" s="23" t="n"/>
      <c r="C34" s="379">
        <f>ROUND((C32/2)*$B$33,1)</f>
        <v/>
      </c>
      <c r="D34" s="379">
        <f>ROUND(((C32+D32)/2)*$B$33,1)</f>
        <v/>
      </c>
      <c r="E34" s="379">
        <f>ROUND(((D32+E32)/2)*$B$33,1)</f>
        <v/>
      </c>
      <c r="F34" s="379">
        <f>ROUND(((E32+F32)/2)*$B$33,1)</f>
        <v/>
      </c>
      <c r="G34" s="379">
        <f>ROUND(((F32+G32)/2)*$B$33,1)</f>
        <v/>
      </c>
      <c r="H34" s="379">
        <f>ROUND(((G32+H32)/2)*$B$33,1)</f>
        <v/>
      </c>
      <c r="I34" s="379">
        <f>ROUND(((H32+I32)/2)*$B$33,1)</f>
        <v/>
      </c>
      <c r="J34" s="85">
        <f>ROUND(((I32+J32)/2)*$B$33,1)</f>
        <v/>
      </c>
      <c r="K34" s="85">
        <f>ROUND(((J32+K32)/2)*$B$33,1)</f>
        <v/>
      </c>
      <c r="L34">
        <f>ROUND(((K32+L32)/2)*$B$33,1)</f>
        <v/>
      </c>
      <c r="M34" s="85">
        <f>ROUND(((L32+M32)/2)*$B$33,1)</f>
        <v/>
      </c>
      <c r="N34">
        <f>ROUND(((M32+N32)/2)*$B$33,1)</f>
        <v/>
      </c>
      <c r="O34" s="85">
        <f>ROUND(((N32+O32)/2)*$B$33,1)</f>
        <v/>
      </c>
      <c r="P34">
        <f>ROUND(((O32+P32)/2)*$B$33,1)</f>
        <v/>
      </c>
      <c r="Q34" s="85">
        <f>ROUND(((P32+Q32)/2)*$B$33,1)</f>
        <v/>
      </c>
      <c r="R34">
        <f>ROUND(((Q32+R32)/2)*$B$33,1)</f>
        <v/>
      </c>
      <c r="S34" s="85">
        <f>ROUND(((R32+S32)/2)*$B$33,1)</f>
        <v/>
      </c>
      <c r="T34">
        <f>ROUND(((S32+T32)/2)*$B$33,1)</f>
        <v/>
      </c>
      <c r="U34" s="85">
        <f>ROUND(((T32+U32)/2)*$B$33,1)</f>
        <v/>
      </c>
    </row>
    <row r="35">
      <c r="A35" s="85" t="n"/>
      <c r="B35" s="85" t="n"/>
      <c r="C35" s="374" t="n"/>
      <c r="D35" s="374" t="n"/>
      <c r="E35" s="374" t="n"/>
      <c r="F35" s="374" t="n"/>
      <c r="G35" s="374" t="n"/>
      <c r="H35" s="374" t="n"/>
      <c r="I35" s="374" t="n"/>
      <c r="J35" s="85" t="n"/>
      <c r="K35" s="85" t="n"/>
      <c r="M35" s="85" t="n"/>
      <c r="O35" s="85" t="n"/>
      <c r="Q35" s="85" t="n"/>
      <c r="S35" s="85" t="n"/>
      <c r="U35" s="85" t="n"/>
    </row>
    <row r="36" ht="14.25" customHeight="1">
      <c r="A36" s="33" t="n"/>
      <c r="B36" s="26" t="n"/>
      <c r="C36" s="389" t="n"/>
      <c r="D36" s="389" t="n"/>
      <c r="E36" s="389" t="n"/>
      <c r="F36" s="389" t="n"/>
      <c r="G36" s="389" t="n"/>
      <c r="H36" s="389" t="n"/>
      <c r="I36" s="389" t="n"/>
      <c r="J36" s="85" t="n"/>
      <c r="K36" s="85" t="n"/>
      <c r="M36" s="85" t="n"/>
      <c r="O36" s="85" t="n"/>
      <c r="Q36" s="85" t="n"/>
      <c r="S36" s="85" t="n"/>
      <c r="U36" s="85" t="n"/>
    </row>
    <row r="37" ht="14.25" customHeight="1">
      <c r="A37" s="27" t="inlineStr">
        <is>
          <t>Transza</t>
        </is>
      </c>
      <c r="B37" s="28" t="n"/>
      <c r="C37" s="381" t="n">
        <v>0</v>
      </c>
      <c r="D37" s="382" t="n">
        <v>0</v>
      </c>
      <c r="E37" s="382" t="n">
        <v>0</v>
      </c>
      <c r="F37" s="382" t="n">
        <v>0</v>
      </c>
      <c r="G37" s="382" t="n">
        <v>0</v>
      </c>
      <c r="H37" s="382" t="n">
        <v>0</v>
      </c>
      <c r="I37" s="382" t="n">
        <v>0</v>
      </c>
      <c r="J37" s="384" t="n">
        <v>0</v>
      </c>
      <c r="K37" s="384" t="n">
        <v>0</v>
      </c>
      <c r="L37" s="136" t="n">
        <v>0</v>
      </c>
      <c r="M37" s="384" t="n">
        <v>0</v>
      </c>
      <c r="N37" s="136" t="n">
        <v>0</v>
      </c>
      <c r="O37" s="384" t="n">
        <v>0</v>
      </c>
      <c r="P37" s="136" t="n">
        <v>0</v>
      </c>
      <c r="Q37" s="384" t="n">
        <v>0</v>
      </c>
      <c r="R37" s="136" t="n">
        <v>0</v>
      </c>
      <c r="S37" s="384" t="n">
        <v>0</v>
      </c>
      <c r="T37" s="136" t="n">
        <v>0</v>
      </c>
      <c r="U37" s="384" t="n">
        <v>0</v>
      </c>
    </row>
    <row r="38" ht="14.25" customHeight="1">
      <c r="A38" s="14" t="inlineStr">
        <is>
          <t>Spłata</t>
        </is>
      </c>
      <c r="B38" s="15" t="n"/>
      <c r="C38" s="381" t="n">
        <v>0</v>
      </c>
      <c r="D38" s="382" t="n">
        <v>0</v>
      </c>
      <c r="E38" s="382" t="n">
        <v>0</v>
      </c>
      <c r="F38" s="382" t="n">
        <v>0</v>
      </c>
      <c r="G38" s="382" t="n">
        <v>0</v>
      </c>
      <c r="H38" s="382" t="n">
        <v>0</v>
      </c>
      <c r="I38" s="382" t="n">
        <v>0</v>
      </c>
      <c r="J38" s="384" t="n">
        <v>0</v>
      </c>
      <c r="K38" s="384" t="n">
        <v>0</v>
      </c>
      <c r="L38" s="136" t="n">
        <v>0</v>
      </c>
      <c r="M38" s="384" t="n">
        <v>0</v>
      </c>
      <c r="N38" s="136" t="n">
        <v>0</v>
      </c>
      <c r="O38" s="384" t="n">
        <v>0</v>
      </c>
      <c r="P38" s="136" t="n">
        <v>0</v>
      </c>
      <c r="Q38" s="384" t="n">
        <v>0</v>
      </c>
      <c r="R38" s="136" t="n">
        <v>0</v>
      </c>
      <c r="S38" s="384" t="n">
        <v>0</v>
      </c>
      <c r="T38" s="136" t="n">
        <v>0</v>
      </c>
      <c r="U38" s="384" t="n">
        <v>0</v>
      </c>
    </row>
    <row r="39" ht="15" customHeight="1" thickBot="1">
      <c r="A39" s="14" t="inlineStr">
        <is>
          <t>saldo w PLN</t>
        </is>
      </c>
      <c r="B39" s="11" t="n"/>
      <c r="C39" s="387">
        <f>C37-C38</f>
        <v/>
      </c>
      <c r="D39" s="377">
        <f>C39+D37-D38</f>
        <v/>
      </c>
      <c r="E39" s="377">
        <f>D39+E37-E38</f>
        <v/>
      </c>
      <c r="F39" s="377">
        <f>E39+F37-F38</f>
        <v/>
      </c>
      <c r="G39" s="377">
        <f>F39+G37-G38</f>
        <v/>
      </c>
      <c r="H39" s="377">
        <f>G39+H37-H38</f>
        <v/>
      </c>
      <c r="I39" s="377">
        <f>H39+I37-I38</f>
        <v/>
      </c>
      <c r="J39" s="85">
        <f>I39+J37-J38</f>
        <v/>
      </c>
      <c r="K39" s="85">
        <f>J39+K37-K38</f>
        <v/>
      </c>
      <c r="L39">
        <f>K39+L37-L38</f>
        <v/>
      </c>
      <c r="M39" s="85">
        <f>L39+M37-M38</f>
        <v/>
      </c>
      <c r="N39">
        <f>M39+N37-N38</f>
        <v/>
      </c>
      <c r="O39" s="85">
        <f>N39+O37-O38</f>
        <v/>
      </c>
      <c r="P39">
        <f>O39+P37-P38</f>
        <v/>
      </c>
      <c r="Q39" s="85">
        <f>P39+Q37-Q38</f>
        <v/>
      </c>
      <c r="R39">
        <f>Q39+R37-R38</f>
        <v/>
      </c>
      <c r="S39" s="85">
        <f>R39+S37-S38</f>
        <v/>
      </c>
      <c r="T39">
        <f>S39+T37-T38</f>
        <v/>
      </c>
      <c r="U39" s="85">
        <f>T39+U37-U38</f>
        <v/>
      </c>
    </row>
    <row r="40" ht="15.75" customHeight="1" thickBot="1">
      <c r="A40" s="19" t="inlineStr">
        <is>
          <t>stopa %</t>
        </is>
      </c>
      <c r="B40" s="20" t="n"/>
      <c r="C40" s="388" t="n"/>
      <c r="D40" s="378" t="n"/>
      <c r="E40" s="378" t="n"/>
      <c r="F40" s="378" t="n"/>
      <c r="G40" s="378" t="n"/>
      <c r="H40" s="378" t="n"/>
      <c r="I40" s="378" t="n"/>
      <c r="J40" s="85" t="n"/>
      <c r="K40" s="85" t="n"/>
      <c r="M40" s="85" t="n"/>
      <c r="O40" s="85" t="n"/>
      <c r="Q40" s="85" t="n"/>
      <c r="S40" s="85" t="n"/>
      <c r="U40" s="85" t="n"/>
    </row>
    <row r="41" ht="15" customHeight="1">
      <c r="A41" s="31" t="inlineStr">
        <is>
          <t>Odsetki w PLN</t>
        </is>
      </c>
      <c r="B41" s="23" t="n"/>
      <c r="C41" s="379">
        <f>ROUND((C39/2)*$B$40,1)</f>
        <v/>
      </c>
      <c r="D41" s="379">
        <f>ROUND(((C39+D39)/2)*$B$40,1)</f>
        <v/>
      </c>
      <c r="E41" s="379">
        <f>ROUND(((D39+E39)/2)*$B$40,1)</f>
        <v/>
      </c>
      <c r="F41" s="379">
        <f>ROUND(((E39+F39)/2)*$B$40,1)</f>
        <v/>
      </c>
      <c r="G41" s="379">
        <f>ROUND(((F39+G39)/2)*$B$40,1)</f>
        <v/>
      </c>
      <c r="H41" s="379">
        <f>ROUND(((G39+H39)/2)*$B$40,1)</f>
        <v/>
      </c>
      <c r="I41" s="379">
        <f>ROUND(((H39+I39)/2)*$B$40,1)</f>
        <v/>
      </c>
      <c r="J41" s="85">
        <f>ROUND(((I39+J39)/2)*$B$40,1)</f>
        <v/>
      </c>
      <c r="K41" s="85">
        <f>ROUND(((J39+K39)/2)*$B$40,1)</f>
        <v/>
      </c>
      <c r="L41">
        <f>ROUND(((K39+L39)/2)*$B$40,1)</f>
        <v/>
      </c>
      <c r="M41" s="85">
        <f>ROUND(((L39+M39)/2)*$B$40,1)</f>
        <v/>
      </c>
      <c r="N41">
        <f>ROUND(((M39+N39)/2)*$B$40,1)</f>
        <v/>
      </c>
      <c r="O41" s="85">
        <f>ROUND(((N39+O39)/2)*$B$40,1)</f>
        <v/>
      </c>
      <c r="P41">
        <f>ROUND(((O39+P39)/2)*$B$40,1)</f>
        <v/>
      </c>
      <c r="Q41" s="85">
        <f>ROUND(((P39+Q39)/2)*$B$40,1)</f>
        <v/>
      </c>
      <c r="R41">
        <f>ROUND(((Q39+R39)/2)*$B$40,1)</f>
        <v/>
      </c>
      <c r="S41" s="85">
        <f>ROUND(((R39+S39)/2)*$B$40,1)</f>
        <v/>
      </c>
      <c r="T41">
        <f>ROUND(((S39+T39)/2)*$B$40,1)</f>
        <v/>
      </c>
      <c r="U41" s="85">
        <f>ROUND(((T39+U39)/2)*$B$40,1)</f>
        <v/>
      </c>
    </row>
    <row r="42">
      <c r="A42" s="85" t="n"/>
      <c r="B42" s="85" t="n"/>
      <c r="C42" s="374" t="n"/>
      <c r="D42" s="374" t="n"/>
      <c r="E42" s="374" t="n"/>
      <c r="F42" s="374" t="n"/>
      <c r="G42" s="374" t="n"/>
      <c r="H42" s="374" t="n"/>
      <c r="I42" s="374" t="n"/>
      <c r="J42" s="85" t="n"/>
      <c r="K42" s="85" t="n"/>
      <c r="M42" s="85" t="n"/>
      <c r="O42" s="85" t="n"/>
      <c r="Q42" s="85" t="n"/>
      <c r="S42" s="85" t="n"/>
      <c r="U42" s="85" t="n"/>
    </row>
    <row r="43">
      <c r="A43" s="263" t="inlineStr">
        <is>
          <t>ODSETKI RAZEM</t>
        </is>
      </c>
      <c r="B43" s="35">
        <f>ROUND(B6+B13+B20+B27+B34,0)</f>
        <v/>
      </c>
      <c r="C43" s="391">
        <f>ROUND(C6+C13+C20+C27+C34+C41,1)</f>
        <v/>
      </c>
      <c r="D43" s="391">
        <f>ROUND(D6+D13+D20+D27+D34+D41,1)</f>
        <v/>
      </c>
      <c r="E43" s="391">
        <f>ROUND(E6+E13+E20+E27+E34+E41,1)</f>
        <v/>
      </c>
      <c r="F43" s="391">
        <f>ROUND(F6+F13+F20+F27+F34+F41,1)</f>
        <v/>
      </c>
      <c r="G43" s="391">
        <f>ROUND(G6+G13+G20+G27+G34+G41,1)</f>
        <v/>
      </c>
      <c r="H43" s="391">
        <f>ROUND(H6+H13+H20+H27+H34+H41,1)</f>
        <v/>
      </c>
      <c r="I43" s="391">
        <f>ROUND(I6+I13+I20+I27+I34+I41,1)</f>
        <v/>
      </c>
      <c r="J43" s="85">
        <f>ROUND(J6+J13+J20+J27+J34+J41,1)</f>
        <v/>
      </c>
      <c r="K43" s="85">
        <f>ROUND(K6+K13+K20+K27+K34+K41,1)</f>
        <v/>
      </c>
      <c r="L43">
        <f>ROUND(L6+L13+L20+L27+L34+L41,1)</f>
        <v/>
      </c>
      <c r="M43" s="85">
        <f>ROUND(M6+M13+M20+M27+M34+M41,1)</f>
        <v/>
      </c>
      <c r="N43">
        <f>ROUND(N6+N13+N20+N27+N34+N41,1)</f>
        <v/>
      </c>
      <c r="O43" s="85">
        <f>ROUND(O6+O13+O20+O27+O34+O41,1)</f>
        <v/>
      </c>
      <c r="P43">
        <f>ROUND(P6+P13+P20+P27+P34+P41,1)</f>
        <v/>
      </c>
      <c r="Q43" s="85">
        <f>ROUND(Q6+Q13+Q20+Q27+Q34+Q41,1)</f>
        <v/>
      </c>
      <c r="R43">
        <f>ROUND(R6+R13+R20+R27+R34+R41,1)</f>
        <v/>
      </c>
      <c r="S43" s="85">
        <f>ROUND(S6+S13+S20+S27+S34+S41,1)</f>
        <v/>
      </c>
      <c r="T43">
        <f>ROUND(T6+T13+T20+T27+T34+T41,1)</f>
        <v/>
      </c>
      <c r="U43" s="85">
        <f>ROUND(U6+U13+U20+U27+U34+U41,1)</f>
        <v/>
      </c>
    </row>
    <row r="44" ht="15" customHeight="1">
      <c r="A44" s="36" t="inlineStr">
        <is>
          <t>KREDYTY RAZEM</t>
        </is>
      </c>
      <c r="B44" s="37">
        <f>B4+B11+B18+B25+B32+B39</f>
        <v/>
      </c>
      <c r="C44" s="392">
        <f>C4+C11+C18+C25+C32+C39</f>
        <v/>
      </c>
      <c r="D44" s="392">
        <f>D4+D11+D18+D25+D32+D39</f>
        <v/>
      </c>
      <c r="E44" s="392">
        <f>E4+E11+E18+E25+E32+E39</f>
        <v/>
      </c>
      <c r="F44" s="392">
        <f>F4+F11+F18+F25+F32+F39</f>
        <v/>
      </c>
      <c r="G44" s="392">
        <f>G4+G11+G18+G25+G32+G39</f>
        <v/>
      </c>
      <c r="H44" s="392">
        <f>H4+H11+H18+H25+H32+H39</f>
        <v/>
      </c>
      <c r="I44" s="392">
        <f>I4+I11+I18+I25+I32+I39</f>
        <v/>
      </c>
      <c r="J44" s="85">
        <f>J4+J11+J18+J25+J32+J39</f>
        <v/>
      </c>
      <c r="K44" s="85">
        <f>K4+K11+K18+K25+K32+K39</f>
        <v/>
      </c>
      <c r="L44">
        <f>L4+L11+L18+L25+L32+L39</f>
        <v/>
      </c>
      <c r="M44" s="85">
        <f>M4+M11+M18+M25+M32+M39</f>
        <v/>
      </c>
      <c r="N44">
        <f>N4+N11+N18+N25+N32+N39</f>
        <v/>
      </c>
      <c r="O44" s="85">
        <f>O4+O11+O18+O25+O32+O39</f>
        <v/>
      </c>
      <c r="P44">
        <f>P4+P11+P18+P25+P32+P39</f>
        <v/>
      </c>
      <c r="Q44" s="85">
        <f>Q4+Q11+Q18+Q25+Q32+Q39</f>
        <v/>
      </c>
      <c r="R44">
        <f>R4+R11+R18+R25+R32+R39</f>
        <v/>
      </c>
      <c r="S44" s="85">
        <f>S4+S11+S18+S25+S32+S39</f>
        <v/>
      </c>
      <c r="T44">
        <f>T4+T11+T18+T25+T32+T39</f>
        <v/>
      </c>
      <c r="U44" s="85">
        <f>U4+U11+U18+U25+U32+U39</f>
        <v/>
      </c>
    </row>
    <row r="45">
      <c r="A45" s="85" t="n"/>
      <c r="B45" s="85" t="n"/>
      <c r="C45" s="374" t="n"/>
      <c r="D45" s="374" t="n"/>
      <c r="E45" s="374" t="n"/>
      <c r="F45" s="374" t="n"/>
      <c r="G45" s="374" t="n"/>
      <c r="H45" s="374" t="n"/>
      <c r="I45" s="374" t="n"/>
      <c r="J45" s="85" t="n"/>
      <c r="K45" s="85" t="n"/>
      <c r="M45" s="85" t="n"/>
      <c r="O45" s="85" t="n"/>
      <c r="Q45" s="85" t="n"/>
      <c r="S45" s="85" t="n"/>
      <c r="U45" s="85" t="n"/>
    </row>
    <row r="46">
      <c r="A46" s="55" t="inlineStr">
        <is>
          <t>KRÓTKOTERMINOWE</t>
        </is>
      </c>
      <c r="B46" s="55" t="n"/>
      <c r="C46" s="393">
        <f>INSTRUKCJA_I_PARAMETRY!C35+D10+D17+D24+D31+C39</f>
        <v/>
      </c>
      <c r="D46" s="393">
        <f>INSTRUKCJA_I_PARAMETRY!D35+E10+E17+E24+E31+D39</f>
        <v/>
      </c>
      <c r="E46" s="393">
        <f>INSTRUKCJA_I_PARAMETRY!E35+F10+F17+F24+F31+E39</f>
        <v/>
      </c>
      <c r="F46" s="393">
        <f>INSTRUKCJA_I_PARAMETRY!F35+G10+G17+G24+G31+F39</f>
        <v/>
      </c>
      <c r="G46" s="393">
        <f>INSTRUKCJA_I_PARAMETRY!G35+H10+H17+H24+H31+G39</f>
        <v/>
      </c>
      <c r="H46" s="393">
        <f>INSTRUKCJA_I_PARAMETRY!H35+I10+I17+I24+I31+H39</f>
        <v/>
      </c>
      <c r="I46" s="393">
        <f>INSTRUKCJA_I_PARAMETRY!I35+J10+J17+J24+J31+I39</f>
        <v/>
      </c>
      <c r="J46" s="85">
        <f>INSTRUKCJA_I_PARAMETRY!J35+K10+K17+K24+K31+J39</f>
        <v/>
      </c>
      <c r="K46" s="85">
        <f>INSTRUKCJA_I_PARAMETRY!K35+L10+L17+L24+L31+K39</f>
        <v/>
      </c>
      <c r="L46">
        <f>INSTRUKCJA_I_PARAMETRY!L35+M10+M17+M24+M31+L39</f>
        <v/>
      </c>
      <c r="M46" s="85">
        <f>INSTRUKCJA_I_PARAMETRY!M35+N10+N17+N24+N31+M39</f>
        <v/>
      </c>
      <c r="N46">
        <f>INSTRUKCJA_I_PARAMETRY!N35+O10+O17+O24+O31+N39</f>
        <v/>
      </c>
      <c r="O46" s="85">
        <f>INSTRUKCJA_I_PARAMETRY!O35+P10+P17+P24+P31+O39</f>
        <v/>
      </c>
      <c r="P46">
        <f>INSTRUKCJA_I_PARAMETRY!P35+Q10+Q17+Q24+Q31+P39</f>
        <v/>
      </c>
      <c r="Q46" s="85">
        <f>INSTRUKCJA_I_PARAMETRY!Q35+R10+R17+R24+R31+Q39</f>
        <v/>
      </c>
      <c r="R46">
        <f>INSTRUKCJA_I_PARAMETRY!R35+S10+S17+S24+S31+R39</f>
        <v/>
      </c>
      <c r="S46" s="85">
        <f>INSTRUKCJA_I_PARAMETRY!S35+T10+T17+T24+T31+S39</f>
        <v/>
      </c>
      <c r="T46">
        <f>INSTRUKCJA_I_PARAMETRY!T35+U10+U17+U24+U31+T39</f>
        <v/>
      </c>
      <c r="U46" s="85">
        <f>INSTRUKCJA_I_PARAMETRY!U35+U39</f>
        <v/>
      </c>
    </row>
    <row r="47">
      <c r="A47" s="56" t="inlineStr">
        <is>
          <t>DŁUGOTERMINOWE</t>
        </is>
      </c>
      <c r="B47" s="56" t="n"/>
      <c r="C47" s="394">
        <f>C44-C46</f>
        <v/>
      </c>
      <c r="D47" s="394">
        <f>D44-D46</f>
        <v/>
      </c>
      <c r="E47" s="394">
        <f>E44-E46</f>
        <v/>
      </c>
      <c r="F47" s="394">
        <f>F44-F46</f>
        <v/>
      </c>
      <c r="G47" s="394">
        <f>G44-G46</f>
        <v/>
      </c>
      <c r="H47" s="394">
        <f>H44-H46</f>
        <v/>
      </c>
      <c r="I47" s="394">
        <f>I44-I46</f>
        <v/>
      </c>
      <c r="J47" s="85">
        <f>J44-J46</f>
        <v/>
      </c>
      <c r="K47" s="85">
        <f>K44-K46</f>
        <v/>
      </c>
      <c r="L47">
        <f>L44-L46</f>
        <v/>
      </c>
      <c r="M47" s="85">
        <f>M44-M46</f>
        <v/>
      </c>
      <c r="N47">
        <f>N44-N46</f>
        <v/>
      </c>
      <c r="O47" s="85">
        <f>O44-O46</f>
        <v/>
      </c>
      <c r="P47">
        <f>P44-P46</f>
        <v/>
      </c>
      <c r="Q47" s="85">
        <f>Q44-Q46</f>
        <v/>
      </c>
      <c r="R47">
        <f>R44-R46</f>
        <v/>
      </c>
      <c r="S47" s="85">
        <f>S44-S46</f>
        <v/>
      </c>
      <c r="T47">
        <f>T44-T46</f>
        <v/>
      </c>
      <c r="U47" s="85">
        <f>U44-U46</f>
        <v/>
      </c>
    </row>
    <row r="48">
      <c r="A48" s="85" t="n"/>
      <c r="B48" s="85" t="n"/>
      <c r="C48" s="374" t="n"/>
      <c r="D48" s="374" t="n"/>
      <c r="E48" s="374" t="n"/>
      <c r="F48" s="374" t="n"/>
      <c r="G48" s="374" t="n"/>
      <c r="H48" s="374" t="n"/>
      <c r="I48" s="374" t="n"/>
      <c r="J48" s="85" t="n"/>
      <c r="K48" s="85" t="n"/>
      <c r="M48" s="85" t="n"/>
      <c r="O48" s="85" t="n"/>
      <c r="Q48" s="85" t="n"/>
      <c r="S48" s="85" t="n"/>
      <c r="U48" s="85" t="n"/>
    </row>
    <row r="49">
      <c r="A49" s="38" t="inlineStr">
        <is>
          <t>spłacone raty</t>
        </is>
      </c>
      <c r="B49" s="38" t="n"/>
      <c r="C49" s="395">
        <f>INSTRUKCJA_I_PARAMETRY!C31+C10+C17+C24+C31+C38</f>
        <v/>
      </c>
      <c r="D49" s="395">
        <f>INSTRUKCJA_I_PARAMETRY!D31+D10+D17+D24+D31+D38</f>
        <v/>
      </c>
      <c r="E49" s="395">
        <f>INSTRUKCJA_I_PARAMETRY!E31+E10+E17+E24+E31+E38</f>
        <v/>
      </c>
      <c r="F49" s="395">
        <f>INSTRUKCJA_I_PARAMETRY!F31+F10+F17+F24+F31+F38</f>
        <v/>
      </c>
      <c r="G49" s="395">
        <f>INSTRUKCJA_I_PARAMETRY!G31+G10+G17+G24+G31+G38</f>
        <v/>
      </c>
      <c r="H49" s="395">
        <f>INSTRUKCJA_I_PARAMETRY!H31+H10+H17+H24+H31+H38</f>
        <v/>
      </c>
      <c r="I49" s="395">
        <f>INSTRUKCJA_I_PARAMETRY!I31+I10+I17+I24+I31+I38</f>
        <v/>
      </c>
      <c r="J49" s="85">
        <f>INSTRUKCJA_I_PARAMETRY!J31+J10+J17+J24+J31+J38</f>
        <v/>
      </c>
      <c r="K49" s="85">
        <f>INSTRUKCJA_I_PARAMETRY!K31+K10+K17+K24+K31+K38</f>
        <v/>
      </c>
      <c r="L49">
        <f>INSTRUKCJA_I_PARAMETRY!L31+L10+L17+L24+L31+L38</f>
        <v/>
      </c>
      <c r="M49" s="85">
        <f>INSTRUKCJA_I_PARAMETRY!M31+M10+M17+M24+M31+M38</f>
        <v/>
      </c>
      <c r="N49">
        <f>INSTRUKCJA_I_PARAMETRY!N31+N10+N17+N24+N31+N38</f>
        <v/>
      </c>
      <c r="O49" s="85">
        <f>INSTRUKCJA_I_PARAMETRY!O31+O10+O17+O24+O31+O38</f>
        <v/>
      </c>
      <c r="P49">
        <f>INSTRUKCJA_I_PARAMETRY!P31+P10+P17+P24+P31+P38</f>
        <v/>
      </c>
      <c r="Q49" s="85">
        <f>INSTRUKCJA_I_PARAMETRY!Q31+Q10+Q17+Q24+Q31+Q38</f>
        <v/>
      </c>
      <c r="R49">
        <f>INSTRUKCJA_I_PARAMETRY!R31+R10+R17+R24+R31+R38</f>
        <v/>
      </c>
      <c r="S49" s="85">
        <f>INSTRUKCJA_I_PARAMETRY!S31+S10+S17+S24+S31+S38</f>
        <v/>
      </c>
      <c r="T49">
        <f>INSTRUKCJA_I_PARAMETRY!T31+T10+T17+T24+T31+T38</f>
        <v/>
      </c>
      <c r="U49" s="85">
        <f>INSTRUKCJA_I_PARAMETRY!U31+U10+U17+U24+U31+U38</f>
        <v/>
      </c>
    </row>
    <row r="50">
      <c r="A50" s="85" t="n"/>
      <c r="B50" s="85" t="n"/>
      <c r="C50" s="85" t="n"/>
      <c r="D50" s="85" t="n"/>
      <c r="E50" s="85" t="n"/>
      <c r="F50" s="85" t="n"/>
      <c r="G50" s="85" t="n"/>
      <c r="H50" s="85" t="n"/>
      <c r="I50" s="85" t="n"/>
      <c r="J50" s="85" t="n"/>
      <c r="K50" s="85" t="n"/>
    </row>
    <row r="51">
      <c r="A51" s="85" t="n"/>
      <c r="B51" s="85" t="n"/>
      <c r="C51" s="85" t="n"/>
      <c r="D51" s="85" t="n"/>
      <c r="E51" s="85" t="n"/>
      <c r="F51" s="85" t="n"/>
      <c r="G51" s="85" t="n"/>
      <c r="H51" s="85" t="n"/>
      <c r="I51" s="85" t="n"/>
      <c r="J51" s="85" t="n"/>
      <c r="K51" s="85" t="n"/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" right="0.7" top="0.75" bottom="0.75" header="0.3" footer="0.3"/>
  <pageSetup orientation="portrait" paperSize="9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V58"/>
  <sheetViews>
    <sheetView workbookViewId="0">
      <selection activeCell="K4" sqref="K4"/>
    </sheetView>
  </sheetViews>
  <sheetFormatPr baseColWidth="8" defaultRowHeight="12.75"/>
  <cols>
    <col width="38.7109375" bestFit="1" customWidth="1" min="1" max="1"/>
    <col width="16.28515625" bestFit="1" customWidth="1" min="2" max="2"/>
    <col width="14.42578125" bestFit="1" customWidth="1" min="4" max="4"/>
    <col width="13.28515625" customWidth="1" min="5" max="9"/>
    <col width="38.7109375" bestFit="1" customWidth="1" min="257" max="257"/>
    <col width="16.28515625" bestFit="1" customWidth="1" min="258" max="258"/>
    <col width="13.28515625" customWidth="1" min="260" max="265"/>
    <col width="38.7109375" bestFit="1" customWidth="1" min="513" max="513"/>
    <col width="16.28515625" bestFit="1" customWidth="1" min="514" max="514"/>
    <col width="13.28515625" customWidth="1" min="516" max="521"/>
    <col width="38.7109375" bestFit="1" customWidth="1" min="769" max="769"/>
    <col width="16.28515625" bestFit="1" customWidth="1" min="770" max="770"/>
    <col width="13.28515625" customWidth="1" min="772" max="777"/>
    <col width="38.7109375" bestFit="1" customWidth="1" min="1025" max="1025"/>
    <col width="16.28515625" bestFit="1" customWidth="1" min="1026" max="1026"/>
    <col width="13.28515625" customWidth="1" min="1028" max="1033"/>
    <col width="38.7109375" bestFit="1" customWidth="1" min="1281" max="1281"/>
    <col width="16.28515625" bestFit="1" customWidth="1" min="1282" max="1282"/>
    <col width="13.28515625" customWidth="1" min="1284" max="1289"/>
    <col width="38.7109375" bestFit="1" customWidth="1" min="1537" max="1537"/>
    <col width="16.28515625" bestFit="1" customWidth="1" min="1538" max="1538"/>
    <col width="13.28515625" customWidth="1" min="1540" max="1545"/>
    <col width="38.7109375" bestFit="1" customWidth="1" min="1793" max="1793"/>
    <col width="16.28515625" bestFit="1" customWidth="1" min="1794" max="1794"/>
    <col width="13.28515625" customWidth="1" min="1796" max="1801"/>
    <col width="38.7109375" bestFit="1" customWidth="1" min="2049" max="2049"/>
    <col width="16.28515625" bestFit="1" customWidth="1" min="2050" max="2050"/>
    <col width="13.28515625" customWidth="1" min="2052" max="2057"/>
    <col width="38.7109375" bestFit="1" customWidth="1" min="2305" max="2305"/>
    <col width="16.28515625" bestFit="1" customWidth="1" min="2306" max="2306"/>
    <col width="13.28515625" customWidth="1" min="2308" max="2313"/>
    <col width="38.7109375" bestFit="1" customWidth="1" min="2561" max="2561"/>
    <col width="16.28515625" bestFit="1" customWidth="1" min="2562" max="2562"/>
    <col width="13.28515625" customWidth="1" min="2564" max="2569"/>
    <col width="38.7109375" bestFit="1" customWidth="1" min="2817" max="2817"/>
    <col width="16.28515625" bestFit="1" customWidth="1" min="2818" max="2818"/>
    <col width="13.28515625" customWidth="1" min="2820" max="2825"/>
    <col width="38.7109375" bestFit="1" customWidth="1" min="3073" max="3073"/>
    <col width="16.28515625" bestFit="1" customWidth="1" min="3074" max="3074"/>
    <col width="13.28515625" customWidth="1" min="3076" max="3081"/>
    <col width="38.7109375" bestFit="1" customWidth="1" min="3329" max="3329"/>
    <col width="16.28515625" bestFit="1" customWidth="1" min="3330" max="3330"/>
    <col width="13.28515625" customWidth="1" min="3332" max="3337"/>
    <col width="38.7109375" bestFit="1" customWidth="1" min="3585" max="3585"/>
    <col width="16.28515625" bestFit="1" customWidth="1" min="3586" max="3586"/>
    <col width="13.28515625" customWidth="1" min="3588" max="3593"/>
    <col width="38.7109375" bestFit="1" customWidth="1" min="3841" max="3841"/>
    <col width="16.28515625" bestFit="1" customWidth="1" min="3842" max="3842"/>
    <col width="13.28515625" customWidth="1" min="3844" max="3849"/>
    <col width="38.7109375" bestFit="1" customWidth="1" min="4097" max="4097"/>
    <col width="16.28515625" bestFit="1" customWidth="1" min="4098" max="4098"/>
    <col width="13.28515625" customWidth="1" min="4100" max="4105"/>
    <col width="38.7109375" bestFit="1" customWidth="1" min="4353" max="4353"/>
    <col width="16.28515625" bestFit="1" customWidth="1" min="4354" max="4354"/>
    <col width="13.28515625" customWidth="1" min="4356" max="4361"/>
    <col width="38.7109375" bestFit="1" customWidth="1" min="4609" max="4609"/>
    <col width="16.28515625" bestFit="1" customWidth="1" min="4610" max="4610"/>
    <col width="13.28515625" customWidth="1" min="4612" max="4617"/>
    <col width="38.7109375" bestFit="1" customWidth="1" min="4865" max="4865"/>
    <col width="16.28515625" bestFit="1" customWidth="1" min="4866" max="4866"/>
    <col width="13.28515625" customWidth="1" min="4868" max="4873"/>
    <col width="38.7109375" bestFit="1" customWidth="1" min="5121" max="5121"/>
    <col width="16.28515625" bestFit="1" customWidth="1" min="5122" max="5122"/>
    <col width="13.28515625" customWidth="1" min="5124" max="5129"/>
    <col width="38.7109375" bestFit="1" customWidth="1" min="5377" max="5377"/>
    <col width="16.28515625" bestFit="1" customWidth="1" min="5378" max="5378"/>
    <col width="13.28515625" customWidth="1" min="5380" max="5385"/>
    <col width="38.7109375" bestFit="1" customWidth="1" min="5633" max="5633"/>
    <col width="16.28515625" bestFit="1" customWidth="1" min="5634" max="5634"/>
    <col width="13.28515625" customWidth="1" min="5636" max="5641"/>
    <col width="38.7109375" bestFit="1" customWidth="1" min="5889" max="5889"/>
    <col width="16.28515625" bestFit="1" customWidth="1" min="5890" max="5890"/>
    <col width="13.28515625" customWidth="1" min="5892" max="5897"/>
    <col width="38.7109375" bestFit="1" customWidth="1" min="6145" max="6145"/>
    <col width="16.28515625" bestFit="1" customWidth="1" min="6146" max="6146"/>
    <col width="13.28515625" customWidth="1" min="6148" max="6153"/>
    <col width="38.7109375" bestFit="1" customWidth="1" min="6401" max="6401"/>
    <col width="16.28515625" bestFit="1" customWidth="1" min="6402" max="6402"/>
    <col width="13.28515625" customWidth="1" min="6404" max="6409"/>
    <col width="38.7109375" bestFit="1" customWidth="1" min="6657" max="6657"/>
    <col width="16.28515625" bestFit="1" customWidth="1" min="6658" max="6658"/>
    <col width="13.28515625" customWidth="1" min="6660" max="6665"/>
    <col width="38.7109375" bestFit="1" customWidth="1" min="6913" max="6913"/>
    <col width="16.28515625" bestFit="1" customWidth="1" min="6914" max="6914"/>
    <col width="13.28515625" customWidth="1" min="6916" max="6921"/>
    <col width="38.7109375" bestFit="1" customWidth="1" min="7169" max="7169"/>
    <col width="16.28515625" bestFit="1" customWidth="1" min="7170" max="7170"/>
    <col width="13.28515625" customWidth="1" min="7172" max="7177"/>
    <col width="38.7109375" bestFit="1" customWidth="1" min="7425" max="7425"/>
    <col width="16.28515625" bestFit="1" customWidth="1" min="7426" max="7426"/>
    <col width="13.28515625" customWidth="1" min="7428" max="7433"/>
    <col width="38.7109375" bestFit="1" customWidth="1" min="7681" max="7681"/>
    <col width="16.28515625" bestFit="1" customWidth="1" min="7682" max="7682"/>
    <col width="13.28515625" customWidth="1" min="7684" max="7689"/>
    <col width="38.7109375" bestFit="1" customWidth="1" min="7937" max="7937"/>
    <col width="16.28515625" bestFit="1" customWidth="1" min="7938" max="7938"/>
    <col width="13.28515625" customWidth="1" min="7940" max="7945"/>
    <col width="38.7109375" bestFit="1" customWidth="1" min="8193" max="8193"/>
    <col width="16.28515625" bestFit="1" customWidth="1" min="8194" max="8194"/>
    <col width="13.28515625" customWidth="1" min="8196" max="8201"/>
    <col width="38.7109375" bestFit="1" customWidth="1" min="8449" max="8449"/>
    <col width="16.28515625" bestFit="1" customWidth="1" min="8450" max="8450"/>
    <col width="13.28515625" customWidth="1" min="8452" max="8457"/>
    <col width="38.7109375" bestFit="1" customWidth="1" min="8705" max="8705"/>
    <col width="16.28515625" bestFit="1" customWidth="1" min="8706" max="8706"/>
    <col width="13.28515625" customWidth="1" min="8708" max="8713"/>
    <col width="38.7109375" bestFit="1" customWidth="1" min="8961" max="8961"/>
    <col width="16.28515625" bestFit="1" customWidth="1" min="8962" max="8962"/>
    <col width="13.28515625" customWidth="1" min="8964" max="8969"/>
    <col width="38.7109375" bestFit="1" customWidth="1" min="9217" max="9217"/>
    <col width="16.28515625" bestFit="1" customWidth="1" min="9218" max="9218"/>
    <col width="13.28515625" customWidth="1" min="9220" max="9225"/>
    <col width="38.7109375" bestFit="1" customWidth="1" min="9473" max="9473"/>
    <col width="16.28515625" bestFit="1" customWidth="1" min="9474" max="9474"/>
    <col width="13.28515625" customWidth="1" min="9476" max="9481"/>
    <col width="38.7109375" bestFit="1" customWidth="1" min="9729" max="9729"/>
    <col width="16.28515625" bestFit="1" customWidth="1" min="9730" max="9730"/>
    <col width="13.28515625" customWidth="1" min="9732" max="9737"/>
    <col width="38.7109375" bestFit="1" customWidth="1" min="9985" max="9985"/>
    <col width="16.28515625" bestFit="1" customWidth="1" min="9986" max="9986"/>
    <col width="13.28515625" customWidth="1" min="9988" max="9993"/>
    <col width="38.7109375" bestFit="1" customWidth="1" min="10241" max="10241"/>
    <col width="16.28515625" bestFit="1" customWidth="1" min="10242" max="10242"/>
    <col width="13.28515625" customWidth="1" min="10244" max="10249"/>
    <col width="38.7109375" bestFit="1" customWidth="1" min="10497" max="10497"/>
    <col width="16.28515625" bestFit="1" customWidth="1" min="10498" max="10498"/>
    <col width="13.28515625" customWidth="1" min="10500" max="10505"/>
    <col width="38.7109375" bestFit="1" customWidth="1" min="10753" max="10753"/>
    <col width="16.28515625" bestFit="1" customWidth="1" min="10754" max="10754"/>
    <col width="13.28515625" customWidth="1" min="10756" max="10761"/>
    <col width="38.7109375" bestFit="1" customWidth="1" min="11009" max="11009"/>
    <col width="16.28515625" bestFit="1" customWidth="1" min="11010" max="11010"/>
    <col width="13.28515625" customWidth="1" min="11012" max="11017"/>
    <col width="38.7109375" bestFit="1" customWidth="1" min="11265" max="11265"/>
    <col width="16.28515625" bestFit="1" customWidth="1" min="11266" max="11266"/>
    <col width="13.28515625" customWidth="1" min="11268" max="11273"/>
    <col width="38.7109375" bestFit="1" customWidth="1" min="11521" max="11521"/>
    <col width="16.28515625" bestFit="1" customWidth="1" min="11522" max="11522"/>
    <col width="13.28515625" customWidth="1" min="11524" max="11529"/>
    <col width="38.7109375" bestFit="1" customWidth="1" min="11777" max="11777"/>
    <col width="16.28515625" bestFit="1" customWidth="1" min="11778" max="11778"/>
    <col width="13.28515625" customWidth="1" min="11780" max="11785"/>
    <col width="38.7109375" bestFit="1" customWidth="1" min="12033" max="12033"/>
    <col width="16.28515625" bestFit="1" customWidth="1" min="12034" max="12034"/>
    <col width="13.28515625" customWidth="1" min="12036" max="12041"/>
    <col width="38.7109375" bestFit="1" customWidth="1" min="12289" max="12289"/>
    <col width="16.28515625" bestFit="1" customWidth="1" min="12290" max="12290"/>
    <col width="13.28515625" customWidth="1" min="12292" max="12297"/>
    <col width="38.7109375" bestFit="1" customWidth="1" min="12545" max="12545"/>
    <col width="16.28515625" bestFit="1" customWidth="1" min="12546" max="12546"/>
    <col width="13.28515625" customWidth="1" min="12548" max="12553"/>
    <col width="38.7109375" bestFit="1" customWidth="1" min="12801" max="12801"/>
    <col width="16.28515625" bestFit="1" customWidth="1" min="12802" max="12802"/>
    <col width="13.28515625" customWidth="1" min="12804" max="12809"/>
    <col width="38.7109375" bestFit="1" customWidth="1" min="13057" max="13057"/>
    <col width="16.28515625" bestFit="1" customWidth="1" min="13058" max="13058"/>
    <col width="13.28515625" customWidth="1" min="13060" max="13065"/>
    <col width="38.7109375" bestFit="1" customWidth="1" min="13313" max="13313"/>
    <col width="16.28515625" bestFit="1" customWidth="1" min="13314" max="13314"/>
    <col width="13.28515625" customWidth="1" min="13316" max="13321"/>
    <col width="38.7109375" bestFit="1" customWidth="1" min="13569" max="13569"/>
    <col width="16.28515625" bestFit="1" customWidth="1" min="13570" max="13570"/>
    <col width="13.28515625" customWidth="1" min="13572" max="13577"/>
    <col width="38.7109375" bestFit="1" customWidth="1" min="13825" max="13825"/>
    <col width="16.28515625" bestFit="1" customWidth="1" min="13826" max="13826"/>
    <col width="13.28515625" customWidth="1" min="13828" max="13833"/>
    <col width="38.7109375" bestFit="1" customWidth="1" min="14081" max="14081"/>
    <col width="16.28515625" bestFit="1" customWidth="1" min="14082" max="14082"/>
    <col width="13.28515625" customWidth="1" min="14084" max="14089"/>
    <col width="38.7109375" bestFit="1" customWidth="1" min="14337" max="14337"/>
    <col width="16.28515625" bestFit="1" customWidth="1" min="14338" max="14338"/>
    <col width="13.28515625" customWidth="1" min="14340" max="14345"/>
    <col width="38.7109375" bestFit="1" customWidth="1" min="14593" max="14593"/>
    <col width="16.28515625" bestFit="1" customWidth="1" min="14594" max="14594"/>
    <col width="13.28515625" customWidth="1" min="14596" max="14601"/>
    <col width="38.7109375" bestFit="1" customWidth="1" min="14849" max="14849"/>
    <col width="16.28515625" bestFit="1" customWidth="1" min="14850" max="14850"/>
    <col width="13.28515625" customWidth="1" min="14852" max="14857"/>
    <col width="38.7109375" bestFit="1" customWidth="1" min="15105" max="15105"/>
    <col width="16.28515625" bestFit="1" customWidth="1" min="15106" max="15106"/>
    <col width="13.28515625" customWidth="1" min="15108" max="15113"/>
    <col width="38.7109375" bestFit="1" customWidth="1" min="15361" max="15361"/>
    <col width="16.28515625" bestFit="1" customWidth="1" min="15362" max="15362"/>
    <col width="13.28515625" customWidth="1" min="15364" max="15369"/>
    <col width="38.7109375" bestFit="1" customWidth="1" min="15617" max="15617"/>
    <col width="16.28515625" bestFit="1" customWidth="1" min="15618" max="15618"/>
    <col width="13.28515625" customWidth="1" min="15620" max="15625"/>
    <col width="38.7109375" bestFit="1" customWidth="1" min="15873" max="15873"/>
    <col width="16.28515625" bestFit="1" customWidth="1" min="15874" max="15874"/>
    <col width="13.28515625" customWidth="1" min="15876" max="15881"/>
    <col width="38.7109375" bestFit="1" customWidth="1" min="16129" max="16129"/>
    <col width="16.28515625" bestFit="1" customWidth="1" min="16130" max="16130"/>
    <col width="13.28515625" customWidth="1" min="16132" max="16137"/>
  </cols>
  <sheetData>
    <row r="1" ht="78" customFormat="1" customHeight="1" s="270" thickBot="1">
      <c r="A1" s="267" t="inlineStr">
        <is>
          <t>Grupy środków trwałych</t>
        </is>
      </c>
      <c r="B1" s="271" t="inlineStr">
        <is>
          <t>Wartość początkowa</t>
        </is>
      </c>
      <c r="C1" s="268" t="inlineStr">
        <is>
          <t>Stawka</t>
        </is>
      </c>
      <c r="D1" s="269">
        <f>'prognozy (obowiązkowe)'!B11</f>
        <v/>
      </c>
      <c r="E1" s="269">
        <f>'prognozy (obowiązkowe)'!C11</f>
        <v/>
      </c>
      <c r="F1" s="269">
        <f>'prognozy (obowiązkowe)'!D11</f>
        <v/>
      </c>
      <c r="G1" s="269">
        <f>'prognozy (obowiązkowe)'!E11</f>
        <v/>
      </c>
      <c r="H1" s="269">
        <f>'prognozy (obowiązkowe)'!F11</f>
        <v/>
      </c>
      <c r="I1" s="269">
        <f>'prognozy (obowiązkowe)'!G11</f>
        <v/>
      </c>
    </row>
    <row r="2" ht="16.5" customFormat="1" customHeight="1" s="225" thickBot="1">
      <c r="A2" s="226" t="inlineStr">
        <is>
          <t>ST 1</t>
        </is>
      </c>
      <c r="B2" s="227" t="n"/>
      <c r="C2" s="227" t="n"/>
      <c r="D2" s="396">
        <f>'prognozy (obowiązkowe)'!B11</f>
        <v/>
      </c>
      <c r="E2" s="229">
        <f>'prognozy (obowiązkowe)'!C11</f>
        <v/>
      </c>
      <c r="F2" s="229">
        <f>'prognozy (obowiązkowe)'!D11</f>
        <v/>
      </c>
      <c r="G2" s="229">
        <f>'prognozy (obowiązkowe)'!E11</f>
        <v/>
      </c>
      <c r="H2" s="229">
        <f>'prognozy (obowiązkowe)'!F11</f>
        <v/>
      </c>
      <c r="I2" s="229">
        <f>'prognozy (obowiązkowe)'!G11</f>
        <v/>
      </c>
      <c r="J2">
        <f>'prognozy (obowiązkowe)'!H11</f>
        <v/>
      </c>
      <c r="K2">
        <f>'prognozy (obowiązkowe)'!I11</f>
        <v/>
      </c>
      <c r="L2">
        <f>'prognozy (obowiązkowe)'!J11</f>
        <v/>
      </c>
      <c r="M2">
        <f>'prognozy (obowiązkowe)'!K11</f>
        <v/>
      </c>
      <c r="N2">
        <f>'prognozy (obowiązkowe)'!L11</f>
        <v/>
      </c>
      <c r="O2">
        <f>'prognozy (obowiązkowe)'!M11</f>
        <v/>
      </c>
      <c r="P2">
        <f>'prognozy (obowiązkowe)'!N11</f>
        <v/>
      </c>
      <c r="Q2">
        <f>'prognozy (obowiązkowe)'!O11</f>
        <v/>
      </c>
      <c r="R2">
        <f>'prognozy (obowiązkowe)'!P11</f>
        <v/>
      </c>
      <c r="S2">
        <f>'prognozy (obowiązkowe)'!Q11</f>
        <v/>
      </c>
      <c r="T2">
        <f>'prognozy (obowiązkowe)'!R11</f>
        <v/>
      </c>
      <c r="U2">
        <f>'prognozy (obowiązkowe)'!S11</f>
        <v/>
      </c>
      <c r="V2">
        <f>'prognozy (obowiązkowe)'!T11</f>
        <v/>
      </c>
    </row>
    <row r="3" ht="15.75" customFormat="1" customHeight="1" s="225" thickBot="1">
      <c r="A3" s="230" t="inlineStr">
        <is>
          <t>amortyzacja</t>
        </is>
      </c>
      <c r="B3" s="239" t="n"/>
      <c r="C3" s="231" t="n">
        <v>0.4</v>
      </c>
      <c r="D3" s="397">
        <f>ROUND($D2*$C3/12*12,0)</f>
        <v/>
      </c>
      <c r="E3" s="398">
        <f>ROUND($D2*$C3/12*9,0)</f>
        <v/>
      </c>
      <c r="F3" s="398">
        <f>ROUND($D2*$C3/12*12,0)</f>
        <v/>
      </c>
      <c r="G3" s="398">
        <f>ROUND($D2*$C3/12*12,0)</f>
        <v/>
      </c>
      <c r="H3" s="398">
        <f>ROUND($D2*$C3/12*12,0)</f>
        <v/>
      </c>
      <c r="I3" s="398">
        <f>ROUND($D2*$C3/12*12,0)</f>
        <v/>
      </c>
      <c r="J3" s="136" t="n">
        <v>0</v>
      </c>
      <c r="K3" s="136" t="n">
        <v>0</v>
      </c>
      <c r="L3" s="136" t="n">
        <v>0</v>
      </c>
      <c r="M3" s="136" t="n">
        <v>0</v>
      </c>
      <c r="N3" s="136" t="n">
        <v>0</v>
      </c>
      <c r="O3" s="136" t="n">
        <v>0</v>
      </c>
      <c r="P3" s="136" t="n">
        <v>0</v>
      </c>
      <c r="Q3" s="136" t="n">
        <v>0</v>
      </c>
      <c r="R3" s="136" t="n">
        <v>0</v>
      </c>
      <c r="S3" s="136" t="n">
        <v>0</v>
      </c>
      <c r="T3" s="136" t="n">
        <v>0</v>
      </c>
      <c r="U3" s="136" t="n">
        <v>0</v>
      </c>
      <c r="V3" s="136" t="n">
        <v>0</v>
      </c>
    </row>
    <row r="4" ht="15.75" customFormat="1" customHeight="1" s="225" thickBot="1">
      <c r="A4" s="234" t="inlineStr">
        <is>
          <t>wartość netto</t>
        </is>
      </c>
      <c r="B4" s="235" t="n"/>
      <c r="C4" s="236" t="n"/>
      <c r="D4" s="399">
        <f>D2-B3-D3</f>
        <v/>
      </c>
      <c r="E4" s="399">
        <f>D4-E3</f>
        <v/>
      </c>
      <c r="F4" s="399">
        <f>D4-F3</f>
        <v/>
      </c>
      <c r="G4" s="399" t="n">
        <v>0</v>
      </c>
      <c r="H4" s="399" t="n">
        <v>0</v>
      </c>
      <c r="I4" s="399" t="n">
        <v>0</v>
      </c>
      <c r="J4" s="136" t="n">
        <v>0</v>
      </c>
      <c r="K4" s="136" t="n">
        <v>0</v>
      </c>
      <c r="L4" s="136" t="n">
        <v>0</v>
      </c>
      <c r="M4" s="136" t="n">
        <v>0</v>
      </c>
      <c r="N4" s="136" t="n">
        <v>0</v>
      </c>
      <c r="O4" s="136" t="n">
        <v>0</v>
      </c>
      <c r="P4" s="136" t="n">
        <v>0</v>
      </c>
      <c r="Q4" s="136" t="n">
        <v>0</v>
      </c>
      <c r="R4" s="136" t="n">
        <v>0</v>
      </c>
      <c r="S4" s="136" t="n">
        <v>0</v>
      </c>
      <c r="T4" s="136" t="n">
        <v>0</v>
      </c>
      <c r="U4" s="136" t="n">
        <v>0</v>
      </c>
      <c r="V4" s="136" t="n">
        <v>0</v>
      </c>
    </row>
    <row r="5" ht="16.5" customFormat="1" customHeight="1" s="225" thickBot="1">
      <c r="A5" s="226" t="inlineStr">
        <is>
          <t>ST2</t>
        </is>
      </c>
      <c r="B5" s="227" t="n"/>
      <c r="C5" s="227" t="n"/>
      <c r="D5" s="400" t="n">
        <v>0</v>
      </c>
      <c r="E5" s="401">
        <f>D5</f>
        <v/>
      </c>
      <c r="F5" s="401">
        <f>E5</f>
        <v/>
      </c>
      <c r="G5" s="401">
        <f>F5</f>
        <v/>
      </c>
      <c r="H5" s="401">
        <f>G5</f>
        <v/>
      </c>
      <c r="I5" s="401">
        <f>H5</f>
        <v/>
      </c>
      <c r="J5" s="136" t="n">
        <v>0</v>
      </c>
      <c r="K5" s="136" t="n">
        <v>0</v>
      </c>
      <c r="L5" s="136" t="n">
        <v>0</v>
      </c>
      <c r="M5" s="136" t="n">
        <v>0</v>
      </c>
      <c r="N5" s="136" t="n">
        <v>0</v>
      </c>
      <c r="O5" s="136" t="n">
        <v>0</v>
      </c>
      <c r="P5" s="136" t="n">
        <v>0</v>
      </c>
      <c r="Q5" s="136" t="n">
        <v>0</v>
      </c>
      <c r="R5" s="136" t="n">
        <v>0</v>
      </c>
      <c r="S5" s="136" t="n">
        <v>0</v>
      </c>
      <c r="T5" s="136" t="n">
        <v>0</v>
      </c>
      <c r="U5" s="136" t="n">
        <v>0</v>
      </c>
      <c r="V5" s="136" t="n">
        <v>0</v>
      </c>
    </row>
    <row r="6" ht="15.75" customFormat="1" customHeight="1" s="225" thickBot="1">
      <c r="A6" s="238" t="inlineStr">
        <is>
          <t>amortyzacja</t>
        </is>
      </c>
      <c r="B6" s="239" t="n"/>
      <c r="C6" s="240" t="n">
        <v>0.2</v>
      </c>
      <c r="D6" s="398">
        <f>ROUND($D5*$C6/12*12,0)</f>
        <v/>
      </c>
      <c r="E6" s="398">
        <f>ROUND($D5*$C6/12*9,0)</f>
        <v/>
      </c>
      <c r="F6" s="398">
        <f>ROUND($D5*$C6/12*12,0)</f>
        <v/>
      </c>
      <c r="G6" s="398">
        <f>ROUND($D5*$C6/12*12,0)</f>
        <v/>
      </c>
      <c r="H6" s="398">
        <f>ROUND($D5*$C6/12*12,0)</f>
        <v/>
      </c>
      <c r="I6" s="398">
        <f>H7</f>
        <v/>
      </c>
      <c r="J6" s="136" t="n">
        <v>0</v>
      </c>
      <c r="K6" s="136" t="n">
        <v>0</v>
      </c>
      <c r="L6" s="136" t="n">
        <v>0</v>
      </c>
      <c r="M6" s="136" t="n">
        <v>0</v>
      </c>
      <c r="N6" s="136" t="n">
        <v>0</v>
      </c>
      <c r="O6" s="136" t="n">
        <v>0</v>
      </c>
      <c r="P6" s="136" t="n">
        <v>0</v>
      </c>
      <c r="Q6" s="136" t="n">
        <v>0</v>
      </c>
      <c r="R6" s="136" t="n">
        <v>0</v>
      </c>
      <c r="S6" s="136" t="n">
        <v>0</v>
      </c>
      <c r="T6" s="136" t="n">
        <v>0</v>
      </c>
      <c r="U6" s="136" t="n">
        <v>0</v>
      </c>
      <c r="V6" s="136" t="n">
        <v>0</v>
      </c>
    </row>
    <row r="7" ht="15.75" customFormat="1" customHeight="1" s="225" thickBot="1">
      <c r="A7" s="234" t="inlineStr">
        <is>
          <t>wartość netto</t>
        </is>
      </c>
      <c r="B7" s="241" t="n"/>
      <c r="C7" s="236" t="n"/>
      <c r="D7" s="399">
        <f>D5-B6-D6</f>
        <v/>
      </c>
      <c r="E7" s="399">
        <f>D7-E6</f>
        <v/>
      </c>
      <c r="F7" s="399">
        <f>D7-F6</f>
        <v/>
      </c>
      <c r="G7" s="399">
        <f>F7-G6</f>
        <v/>
      </c>
      <c r="H7" s="399">
        <f>G7-H6</f>
        <v/>
      </c>
      <c r="I7" s="399">
        <f>H7-I6</f>
        <v/>
      </c>
      <c r="J7" s="136" t="n">
        <v>0</v>
      </c>
      <c r="K7" s="136" t="n">
        <v>0</v>
      </c>
      <c r="L7" s="136" t="n">
        <v>0</v>
      </c>
      <c r="M7" s="136" t="n">
        <v>0</v>
      </c>
      <c r="N7" s="136" t="n">
        <v>0</v>
      </c>
      <c r="O7" s="136" t="n">
        <v>0</v>
      </c>
      <c r="P7" s="136" t="n">
        <v>0</v>
      </c>
      <c r="Q7" s="136" t="n">
        <v>0</v>
      </c>
      <c r="R7" s="136" t="n">
        <v>0</v>
      </c>
      <c r="S7" s="136" t="n">
        <v>0</v>
      </c>
      <c r="T7" s="136" t="n">
        <v>0</v>
      </c>
      <c r="U7" s="136" t="n">
        <v>0</v>
      </c>
      <c r="V7" s="136" t="n">
        <v>0</v>
      </c>
    </row>
    <row r="8" ht="16.5" customFormat="1" customHeight="1" s="225" thickBot="1">
      <c r="A8" s="226" t="inlineStr">
        <is>
          <t>ST3</t>
        </is>
      </c>
      <c r="B8" s="227" t="n"/>
      <c r="C8" s="227" t="n"/>
      <c r="D8" s="400" t="n">
        <v>0</v>
      </c>
      <c r="E8" s="401">
        <f>D8</f>
        <v/>
      </c>
      <c r="F8" s="401">
        <f>E8</f>
        <v/>
      </c>
      <c r="G8" s="401">
        <f>F8</f>
        <v/>
      </c>
      <c r="H8" s="401">
        <f>G8</f>
        <v/>
      </c>
      <c r="I8" s="401">
        <f>H8</f>
        <v/>
      </c>
      <c r="J8" s="136" t="n">
        <v>0</v>
      </c>
      <c r="K8" s="136" t="n">
        <v>0</v>
      </c>
      <c r="L8" s="136" t="n">
        <v>0</v>
      </c>
      <c r="M8" s="136" t="n">
        <v>0</v>
      </c>
      <c r="N8" s="136" t="n">
        <v>0</v>
      </c>
      <c r="O8" s="136" t="n">
        <v>0</v>
      </c>
      <c r="P8" s="136" t="n">
        <v>0</v>
      </c>
      <c r="Q8" s="136" t="n">
        <v>0</v>
      </c>
      <c r="R8" s="136" t="n">
        <v>0</v>
      </c>
      <c r="S8" s="136" t="n">
        <v>0</v>
      </c>
      <c r="T8" s="136" t="n">
        <v>0</v>
      </c>
      <c r="U8" s="136" t="n">
        <v>0</v>
      </c>
      <c r="V8" s="136" t="n">
        <v>0</v>
      </c>
    </row>
    <row r="9" ht="15.75" customFormat="1" customHeight="1" s="225" thickBot="1">
      <c r="A9" s="230" t="inlineStr">
        <is>
          <t>amortyzacja</t>
        </is>
      </c>
      <c r="B9" s="239" t="n"/>
      <c r="C9" s="231" t="n">
        <v>0.1</v>
      </c>
      <c r="D9" s="398">
        <f>ROUND($D8*$C9/12*12,0)</f>
        <v/>
      </c>
      <c r="E9" s="398">
        <f>ROUND($D8*$C9/12*9,0)</f>
        <v/>
      </c>
      <c r="F9" s="398">
        <f>ROUND($D8*$C9/12*12,0)</f>
        <v/>
      </c>
      <c r="G9" s="398">
        <f>ROUND($D8*$C9/12*12,0)</f>
        <v/>
      </c>
      <c r="H9" s="398">
        <f>ROUND($D8*$C9/12*12,0)</f>
        <v/>
      </c>
      <c r="I9" s="398">
        <f>ROUND($D8*$C9/12*12,0)</f>
        <v/>
      </c>
      <c r="J9" s="136" t="n">
        <v>0</v>
      </c>
      <c r="K9" s="136" t="n">
        <v>0</v>
      </c>
      <c r="L9" s="136" t="n">
        <v>0</v>
      </c>
      <c r="M9" s="136" t="n">
        <v>0</v>
      </c>
      <c r="N9" s="136" t="n">
        <v>0</v>
      </c>
      <c r="O9" s="136" t="n">
        <v>0</v>
      </c>
      <c r="P9" s="136" t="n">
        <v>0</v>
      </c>
      <c r="Q9" s="136" t="n">
        <v>0</v>
      </c>
      <c r="R9" s="136" t="n">
        <v>0</v>
      </c>
      <c r="S9" s="136" t="n">
        <v>0</v>
      </c>
      <c r="T9" s="136" t="n">
        <v>0</v>
      </c>
      <c r="U9" s="136" t="n">
        <v>0</v>
      </c>
      <c r="V9" s="136" t="n">
        <v>0</v>
      </c>
    </row>
    <row r="10" ht="15.75" customFormat="1" customHeight="1" s="225" thickBot="1">
      <c r="A10" s="234" t="inlineStr">
        <is>
          <t>wartość netto</t>
        </is>
      </c>
      <c r="B10" s="241" t="n"/>
      <c r="C10" s="236" t="n"/>
      <c r="D10" s="399">
        <f>D8-B9-D9</f>
        <v/>
      </c>
      <c r="E10" s="399">
        <f>D10-E9</f>
        <v/>
      </c>
      <c r="F10" s="399">
        <f>D10-F9</f>
        <v/>
      </c>
      <c r="G10" s="399">
        <f>F10-G9</f>
        <v/>
      </c>
      <c r="H10" s="399">
        <f>G10-H9</f>
        <v/>
      </c>
      <c r="I10" s="399">
        <f>H10-I9</f>
        <v/>
      </c>
      <c r="J10" s="136" t="n">
        <v>0</v>
      </c>
      <c r="K10" s="136" t="n">
        <v>0</v>
      </c>
      <c r="L10" s="136" t="n">
        <v>0</v>
      </c>
      <c r="M10" s="136" t="n">
        <v>0</v>
      </c>
      <c r="N10" s="136" t="n">
        <v>0</v>
      </c>
      <c r="O10" s="136" t="n">
        <v>0</v>
      </c>
      <c r="P10" s="136" t="n">
        <v>0</v>
      </c>
      <c r="Q10" s="136" t="n">
        <v>0</v>
      </c>
      <c r="R10" s="136" t="n">
        <v>0</v>
      </c>
      <c r="S10" s="136" t="n">
        <v>0</v>
      </c>
      <c r="T10" s="136" t="n">
        <v>0</v>
      </c>
      <c r="U10" s="136" t="n">
        <v>0</v>
      </c>
      <c r="V10" s="136" t="n">
        <v>0</v>
      </c>
    </row>
    <row r="11" ht="16.5" customFormat="1" customHeight="1" s="225" thickBot="1">
      <c r="A11" s="226" t="inlineStr">
        <is>
          <t>ST4</t>
        </is>
      </c>
      <c r="B11" s="227" t="n"/>
      <c r="C11" s="227" t="n"/>
      <c r="D11" s="400" t="n">
        <v>0</v>
      </c>
      <c r="E11" s="401">
        <f>D11</f>
        <v/>
      </c>
      <c r="F11" s="401">
        <f>E11</f>
        <v/>
      </c>
      <c r="G11" s="401">
        <f>F11</f>
        <v/>
      </c>
      <c r="H11" s="401">
        <f>G11</f>
        <v/>
      </c>
      <c r="I11" s="401">
        <f>H11</f>
        <v/>
      </c>
      <c r="J11" s="136" t="n">
        <v>0</v>
      </c>
      <c r="K11" s="136" t="n">
        <v>0</v>
      </c>
      <c r="L11" s="136" t="n">
        <v>0</v>
      </c>
      <c r="M11" s="136" t="n">
        <v>0</v>
      </c>
      <c r="N11" s="136" t="n">
        <v>0</v>
      </c>
      <c r="O11" s="136" t="n">
        <v>0</v>
      </c>
      <c r="P11" s="136" t="n">
        <v>0</v>
      </c>
      <c r="Q11" s="136" t="n">
        <v>0</v>
      </c>
      <c r="R11" s="136" t="n">
        <v>0</v>
      </c>
      <c r="S11" s="136" t="n">
        <v>0</v>
      </c>
      <c r="T11" s="136" t="n">
        <v>0</v>
      </c>
      <c r="U11" s="136" t="n">
        <v>0</v>
      </c>
      <c r="V11" s="136" t="n">
        <v>0</v>
      </c>
    </row>
    <row r="12" ht="15.75" customFormat="1" customHeight="1" s="225" thickBot="1">
      <c r="A12" s="230" t="inlineStr">
        <is>
          <t>amortyzacja</t>
        </is>
      </c>
      <c r="B12" s="239" t="n"/>
      <c r="C12" s="231" t="n">
        <v>0.14</v>
      </c>
      <c r="D12" s="398">
        <f>ROUND($D11*$C12/12*12,0)</f>
        <v/>
      </c>
      <c r="E12" s="398">
        <f>ROUND($D11*$C12/12*9,0)</f>
        <v/>
      </c>
      <c r="F12" s="398">
        <f>ROUND($D11*$C12/12*12,0)</f>
        <v/>
      </c>
      <c r="G12" s="398">
        <f>ROUND($D11*$C12/12*12,0)</f>
        <v/>
      </c>
      <c r="H12" s="398">
        <f>ROUND($D11*$C12/12*12,0)</f>
        <v/>
      </c>
      <c r="I12" s="398">
        <f>ROUND($D11*$C12/12*12,0)</f>
        <v/>
      </c>
      <c r="J12" s="136" t="n">
        <v>0</v>
      </c>
      <c r="K12" s="136" t="n">
        <v>0</v>
      </c>
      <c r="L12" s="136" t="n">
        <v>0</v>
      </c>
      <c r="M12" s="136" t="n">
        <v>0</v>
      </c>
      <c r="N12" s="136" t="n">
        <v>0</v>
      </c>
      <c r="O12" s="136" t="n">
        <v>0</v>
      </c>
      <c r="P12" s="136" t="n">
        <v>0</v>
      </c>
      <c r="Q12" s="136" t="n">
        <v>0</v>
      </c>
      <c r="R12" s="136" t="n">
        <v>0</v>
      </c>
      <c r="S12" s="136" t="n">
        <v>0</v>
      </c>
      <c r="T12" s="136" t="n">
        <v>0</v>
      </c>
      <c r="U12" s="136" t="n">
        <v>0</v>
      </c>
      <c r="V12" s="136" t="n">
        <v>0</v>
      </c>
    </row>
    <row r="13" ht="15.75" customFormat="1" customHeight="1" s="225" thickBot="1">
      <c r="A13" s="234" t="inlineStr">
        <is>
          <t>wartość netto</t>
        </is>
      </c>
      <c r="B13" s="241" t="n"/>
      <c r="C13" s="236" t="n"/>
      <c r="D13" s="399">
        <f>D11-B12-D12</f>
        <v/>
      </c>
      <c r="E13" s="399">
        <f>D13-E12</f>
        <v/>
      </c>
      <c r="F13" s="399">
        <f>D13-F12</f>
        <v/>
      </c>
      <c r="G13" s="399">
        <f>F13-G12</f>
        <v/>
      </c>
      <c r="H13" s="399">
        <f>G13-H12</f>
        <v/>
      </c>
      <c r="I13" s="399">
        <f>H13-I12</f>
        <v/>
      </c>
      <c r="J13" s="136" t="n">
        <v>0</v>
      </c>
      <c r="K13" s="136" t="n">
        <v>0</v>
      </c>
      <c r="L13" s="136" t="n">
        <v>0</v>
      </c>
      <c r="M13" s="136" t="n">
        <v>0</v>
      </c>
      <c r="N13" s="136" t="n">
        <v>0</v>
      </c>
      <c r="O13" s="136" t="n">
        <v>0</v>
      </c>
      <c r="P13" s="136" t="n">
        <v>0</v>
      </c>
      <c r="Q13" s="136" t="n">
        <v>0</v>
      </c>
      <c r="R13" s="136" t="n">
        <v>0</v>
      </c>
      <c r="S13" s="136" t="n">
        <v>0</v>
      </c>
      <c r="T13" s="136" t="n">
        <v>0</v>
      </c>
      <c r="U13" s="136" t="n">
        <v>0</v>
      </c>
      <c r="V13" s="136" t="n">
        <v>0</v>
      </c>
    </row>
    <row r="14" ht="16.5" customFormat="1" customHeight="1" s="225" thickBot="1">
      <c r="A14" s="226" t="inlineStr">
        <is>
          <t>ST5</t>
        </is>
      </c>
      <c r="B14" s="227" t="n"/>
      <c r="C14" s="227" t="n"/>
      <c r="D14" s="400" t="n">
        <v>0</v>
      </c>
      <c r="E14" s="401" t="n">
        <v>0</v>
      </c>
      <c r="F14" s="401" t="n">
        <v>0</v>
      </c>
      <c r="G14" s="401" t="n">
        <v>0</v>
      </c>
      <c r="H14" s="401">
        <f>G14</f>
        <v/>
      </c>
      <c r="I14" s="401">
        <f>H14</f>
        <v/>
      </c>
      <c r="J14" s="136" t="n">
        <v>0</v>
      </c>
      <c r="K14" s="136" t="n">
        <v>0</v>
      </c>
      <c r="L14" s="136" t="n">
        <v>0</v>
      </c>
      <c r="M14" s="136" t="n">
        <v>0</v>
      </c>
      <c r="N14" s="136" t="n">
        <v>0</v>
      </c>
      <c r="O14" s="136" t="n">
        <v>0</v>
      </c>
      <c r="P14" s="136" t="n">
        <v>0</v>
      </c>
      <c r="Q14" s="136" t="n">
        <v>0</v>
      </c>
      <c r="R14" s="136" t="n">
        <v>0</v>
      </c>
      <c r="S14" s="136" t="n">
        <v>0</v>
      </c>
      <c r="T14" s="136" t="n">
        <v>0</v>
      </c>
      <c r="U14" s="136" t="n">
        <v>0</v>
      </c>
      <c r="V14" s="136" t="n">
        <v>0</v>
      </c>
    </row>
    <row r="15" ht="15.75" customFormat="1" customHeight="1" s="225" thickBot="1">
      <c r="A15" s="230" t="inlineStr">
        <is>
          <t>amortyzacja</t>
        </is>
      </c>
      <c r="B15" s="239" t="n"/>
      <c r="C15" s="231" t="n">
        <v>0.045</v>
      </c>
      <c r="D15" s="402">
        <f>ROUND($B14*$C15/12*12,0)</f>
        <v/>
      </c>
      <c r="E15" s="398">
        <f>ROUND($B14*$C15/12*12,0)</f>
        <v/>
      </c>
      <c r="F15" s="398">
        <f>ROUND($B14*$C15/12*12,0)</f>
        <v/>
      </c>
      <c r="G15" s="398">
        <f>ROUND($G14*$C15/12*12,0)</f>
        <v/>
      </c>
      <c r="H15" s="398">
        <f>ROUND($G14*$C15/12*12,0)</f>
        <v/>
      </c>
      <c r="I15" s="398">
        <f>ROUND($G14*$C15/12*12,0)</f>
        <v/>
      </c>
      <c r="J15" s="136" t="n">
        <v>0</v>
      </c>
      <c r="K15" s="136" t="n">
        <v>0</v>
      </c>
      <c r="L15" s="136" t="n">
        <v>0</v>
      </c>
      <c r="M15" s="136" t="n">
        <v>0</v>
      </c>
      <c r="N15" s="136" t="n">
        <v>0</v>
      </c>
      <c r="O15" s="136" t="n">
        <v>0</v>
      </c>
      <c r="P15" s="136" t="n">
        <v>0</v>
      </c>
      <c r="Q15" s="136" t="n">
        <v>0</v>
      </c>
      <c r="R15" s="136" t="n">
        <v>0</v>
      </c>
      <c r="S15" s="136" t="n">
        <v>0</v>
      </c>
      <c r="T15" s="136" t="n">
        <v>0</v>
      </c>
      <c r="U15" s="136" t="n">
        <v>0</v>
      </c>
      <c r="V15" s="136" t="n">
        <v>0</v>
      </c>
    </row>
    <row r="16" ht="15.75" customFormat="1" customHeight="1" s="225" thickBot="1">
      <c r="A16" s="234" t="inlineStr">
        <is>
          <t>wartość netto</t>
        </is>
      </c>
      <c r="B16" s="241" t="n"/>
      <c r="C16" s="236" t="n"/>
      <c r="D16" s="403">
        <f>B14-D15-B15</f>
        <v/>
      </c>
      <c r="E16" s="399">
        <f>D16-E15</f>
        <v/>
      </c>
      <c r="F16" s="399">
        <f>E16-F15</f>
        <v/>
      </c>
      <c r="G16" s="399">
        <f>G14-G15</f>
        <v/>
      </c>
      <c r="H16" s="399">
        <f>G16-H15</f>
        <v/>
      </c>
      <c r="I16" s="399">
        <f>H16-I15</f>
        <v/>
      </c>
      <c r="J16" s="136" t="n">
        <v>0</v>
      </c>
      <c r="K16" s="136" t="n">
        <v>0</v>
      </c>
      <c r="L16" s="136" t="n">
        <v>0</v>
      </c>
      <c r="M16" s="136" t="n">
        <v>0</v>
      </c>
      <c r="N16" s="136" t="n">
        <v>0</v>
      </c>
      <c r="O16" s="136" t="n">
        <v>0</v>
      </c>
      <c r="P16" s="136" t="n">
        <v>0</v>
      </c>
      <c r="Q16" s="136" t="n">
        <v>0</v>
      </c>
      <c r="R16" s="136" t="n">
        <v>0</v>
      </c>
      <c r="S16" s="136" t="n">
        <v>0</v>
      </c>
      <c r="T16" s="136" t="n">
        <v>0</v>
      </c>
      <c r="U16" s="136" t="n">
        <v>0</v>
      </c>
      <c r="V16" s="136" t="n">
        <v>0</v>
      </c>
    </row>
    <row r="17" ht="16.5" customFormat="1" customHeight="1" s="225" thickBot="1">
      <c r="A17" s="226" t="n"/>
      <c r="B17" s="227" t="n"/>
      <c r="C17" s="227" t="n"/>
      <c r="D17" s="400" t="n">
        <v>0</v>
      </c>
      <c r="E17" s="401" t="n">
        <v>0</v>
      </c>
      <c r="F17" s="401" t="n">
        <v>0</v>
      </c>
      <c r="G17" s="401" t="n">
        <v>0</v>
      </c>
      <c r="H17" s="401" t="n">
        <v>0</v>
      </c>
      <c r="I17" s="401" t="n">
        <v>0</v>
      </c>
      <c r="J17" s="136" t="n">
        <v>0</v>
      </c>
      <c r="K17" s="136" t="n">
        <v>0</v>
      </c>
      <c r="L17" s="136" t="n">
        <v>0</v>
      </c>
      <c r="M17" s="136" t="n">
        <v>0</v>
      </c>
      <c r="N17" s="136" t="n">
        <v>0</v>
      </c>
      <c r="O17" s="136" t="n">
        <v>0</v>
      </c>
      <c r="P17" s="136" t="n">
        <v>0</v>
      </c>
      <c r="Q17" s="136" t="n">
        <v>0</v>
      </c>
      <c r="R17" s="136" t="n">
        <v>0</v>
      </c>
      <c r="S17" s="136" t="n">
        <v>0</v>
      </c>
      <c r="T17" s="136" t="n">
        <v>0</v>
      </c>
      <c r="U17" s="136" t="n">
        <v>0</v>
      </c>
      <c r="V17" s="136" t="n">
        <v>0</v>
      </c>
    </row>
    <row r="18" ht="15.75" customFormat="1" customHeight="1" s="225" thickBot="1">
      <c r="A18" s="230" t="inlineStr">
        <is>
          <t>amortyzacja</t>
        </is>
      </c>
      <c r="B18" s="239" t="n"/>
      <c r="C18" s="231" t="n">
        <v>0.045</v>
      </c>
      <c r="D18" s="402">
        <f>ROUND($B17*$C18/12*12,0)</f>
        <v/>
      </c>
      <c r="E18" s="398">
        <f>ROUND($B17*$C18/12*9,0)</f>
        <v/>
      </c>
      <c r="F18" s="398">
        <f>ROUND($B17*$C18/12*12,0)</f>
        <v/>
      </c>
      <c r="G18" s="398">
        <f>ROUND($B17*$C18/12*12,0)</f>
        <v/>
      </c>
      <c r="H18" s="398">
        <f>ROUND($B17*$C18/12*12,0)</f>
        <v/>
      </c>
      <c r="I18" s="398">
        <f>ROUND($B17*$C18/12*12,0)</f>
        <v/>
      </c>
      <c r="J18" s="136" t="n">
        <v>0</v>
      </c>
      <c r="K18" s="136" t="n">
        <v>0</v>
      </c>
      <c r="L18" s="136" t="n">
        <v>0</v>
      </c>
      <c r="M18" s="136" t="n">
        <v>0</v>
      </c>
      <c r="N18" s="136" t="n">
        <v>0</v>
      </c>
      <c r="O18" s="136" t="n">
        <v>0</v>
      </c>
      <c r="P18" s="136" t="n">
        <v>0</v>
      </c>
      <c r="Q18" s="136" t="n">
        <v>0</v>
      </c>
      <c r="R18" s="136" t="n">
        <v>0</v>
      </c>
      <c r="S18" s="136" t="n">
        <v>0</v>
      </c>
      <c r="T18" s="136" t="n">
        <v>0</v>
      </c>
      <c r="U18" s="136" t="n">
        <v>0</v>
      </c>
      <c r="V18" s="136" t="n">
        <v>0</v>
      </c>
    </row>
    <row r="19" ht="15.75" customFormat="1" customHeight="1" s="225" thickBot="1">
      <c r="A19" s="234" t="inlineStr">
        <is>
          <t>wartość netto</t>
        </is>
      </c>
      <c r="B19" s="241" t="n"/>
      <c r="C19" s="236" t="n"/>
      <c r="D19" s="244">
        <f>SUM(D3:D18)</f>
        <v/>
      </c>
      <c r="E19" s="237">
        <f>SUM(E3:E18)</f>
        <v/>
      </c>
      <c r="F19" s="237">
        <f>SUM(F3:F18)</f>
        <v/>
      </c>
      <c r="G19" s="237">
        <f>SUM(G3:G18)</f>
        <v/>
      </c>
      <c r="H19" s="237">
        <f>SUM(H3:H18)</f>
        <v/>
      </c>
      <c r="I19" s="237">
        <f>SUM(I3:I18)</f>
        <v/>
      </c>
      <c r="J19">
        <f>SUM(J3:J18)</f>
        <v/>
      </c>
      <c r="K19">
        <f>SUM(K3:K18)</f>
        <v/>
      </c>
      <c r="L19">
        <f>SUM(L3:L18)</f>
        <v/>
      </c>
      <c r="M19">
        <f>SUM(M3:M18)</f>
        <v/>
      </c>
      <c r="N19">
        <f>SUM(N3:N18)</f>
        <v/>
      </c>
      <c r="O19">
        <f>SUM(O3:O18)</f>
        <v/>
      </c>
      <c r="P19">
        <f>SUM(P3:P18)</f>
        <v/>
      </c>
      <c r="Q19">
        <f>SUM(Q3:Q18)</f>
        <v/>
      </c>
      <c r="R19">
        <f>SUM(R3:R18)</f>
        <v/>
      </c>
      <c r="S19">
        <f>SUM(S3:S18)</f>
        <v/>
      </c>
      <c r="T19">
        <f>SUM(T3:T18)</f>
        <v/>
      </c>
      <c r="U19">
        <f>SUM(U3:U18)</f>
        <v/>
      </c>
      <c r="V19">
        <f>SUM(V3:V18)</f>
        <v/>
      </c>
    </row>
    <row r="20" ht="16.5" customFormat="1" customHeight="1" s="225" thickBot="1">
      <c r="A20" s="226" t="n"/>
      <c r="B20" s="227" t="n"/>
      <c r="C20" s="227" t="n"/>
      <c r="D20" s="396" t="n"/>
      <c r="E20" s="229" t="n"/>
      <c r="F20" s="229" t="n"/>
      <c r="G20" s="229" t="n"/>
      <c r="H20" s="229" t="n"/>
      <c r="I20" s="229" t="n"/>
    </row>
    <row r="21" ht="15.75" customFormat="1" customHeight="1" s="225" thickBot="1">
      <c r="A21" s="230" t="inlineStr">
        <is>
          <t>amortyzacja</t>
        </is>
      </c>
      <c r="B21" s="239" t="n"/>
      <c r="C21" s="231" t="n">
        <v>0.045</v>
      </c>
      <c r="D21" s="404">
        <f>ROUND($B20*$C21/12*12,0)</f>
        <v/>
      </c>
      <c r="E21" s="405">
        <f>ROUND($B20*$C21/12*12,0)</f>
        <v/>
      </c>
      <c r="F21" s="405">
        <f>ROUND($B20*$C21/12*12,0)</f>
        <v/>
      </c>
      <c r="G21" s="405">
        <f>ROUND($B20*$C21/12*12,0)</f>
        <v/>
      </c>
      <c r="H21" s="405">
        <f>ROUND($B20*$C21/12*12,0)</f>
        <v/>
      </c>
      <c r="I21" s="405">
        <f>ROUND($B20*$C21/12*12,0)</f>
        <v/>
      </c>
    </row>
    <row r="22" ht="15.75" customFormat="1" customHeight="1" s="225" thickBot="1">
      <c r="A22" s="234" t="inlineStr">
        <is>
          <t>wartość netto</t>
        </is>
      </c>
      <c r="B22" s="241" t="n"/>
      <c r="C22" s="236" t="n"/>
      <c r="D22" s="244">
        <f>B20-D21-B21</f>
        <v/>
      </c>
      <c r="E22" s="237">
        <f>D22-E21</f>
        <v/>
      </c>
      <c r="F22" s="237">
        <f>E22-F21</f>
        <v/>
      </c>
      <c r="G22" s="237">
        <f>F22-G21</f>
        <v/>
      </c>
      <c r="H22" s="237">
        <f>G22-H21</f>
        <v/>
      </c>
      <c r="I22" s="237">
        <f>H22-I21</f>
        <v/>
      </c>
    </row>
    <row r="23" ht="16.5" customFormat="1" customHeight="1" s="225" thickBot="1">
      <c r="A23" s="226" t="n"/>
      <c r="B23" s="227" t="n"/>
      <c r="C23" s="227" t="n"/>
      <c r="D23" s="396" t="n"/>
      <c r="E23" s="229" t="n"/>
      <c r="F23" s="229" t="n"/>
      <c r="G23" s="229" t="n"/>
      <c r="H23" s="229" t="n"/>
      <c r="I23" s="229" t="n"/>
    </row>
    <row r="24" ht="15.75" customFormat="1" customHeight="1" s="225" thickBot="1">
      <c r="A24" s="230" t="inlineStr">
        <is>
          <t>amortyzacja</t>
        </is>
      </c>
      <c r="B24" s="239" t="n"/>
      <c r="C24" s="231" t="n">
        <v>0.1</v>
      </c>
      <c r="D24" s="404">
        <f>ROUND($B23*$C24/12*12,0)</f>
        <v/>
      </c>
      <c r="E24" s="405">
        <f>ROUND($B23*$C24/12*12,0)</f>
        <v/>
      </c>
      <c r="F24" s="405">
        <f>ROUND($B23*$C24/12*12,0)</f>
        <v/>
      </c>
      <c r="G24" s="405">
        <f>F25</f>
        <v/>
      </c>
      <c r="H24" s="405" t="n"/>
      <c r="I24" s="405" t="n"/>
    </row>
    <row r="25" ht="15.75" customFormat="1" customHeight="1" s="225" thickBot="1">
      <c r="A25" s="234" t="inlineStr">
        <is>
          <t>wartość netto</t>
        </is>
      </c>
      <c r="B25" s="241" t="n"/>
      <c r="C25" s="236" t="n"/>
      <c r="D25" s="244">
        <f>B23-D24-B24</f>
        <v/>
      </c>
      <c r="E25" s="237">
        <f>D25-E24</f>
        <v/>
      </c>
      <c r="F25" s="237">
        <f>E25-F24</f>
        <v/>
      </c>
      <c r="G25" s="237">
        <f>F25-G24</f>
        <v/>
      </c>
      <c r="H25" s="237">
        <f>G25-H24</f>
        <v/>
      </c>
      <c r="I25" s="237">
        <f>H25-I24</f>
        <v/>
      </c>
    </row>
    <row r="26" ht="16.5" customFormat="1" customHeight="1" s="225" thickBot="1">
      <c r="A26" s="226" t="n"/>
      <c r="B26" s="227" t="n"/>
      <c r="C26" s="227" t="n"/>
      <c r="D26" s="396" t="n"/>
      <c r="E26" s="229" t="n"/>
      <c r="F26" s="229" t="n"/>
      <c r="G26" s="229" t="n"/>
      <c r="H26" s="229" t="n"/>
      <c r="I26" s="229" t="n"/>
    </row>
    <row r="27" ht="15.75" customFormat="1" customHeight="1" s="225" thickBot="1">
      <c r="A27" s="230" t="inlineStr">
        <is>
          <t>amortyzacja</t>
        </is>
      </c>
      <c r="B27" s="239" t="n"/>
      <c r="C27" s="231" t="n">
        <v>0.1</v>
      </c>
      <c r="D27" s="404">
        <f>ROUND($B26*$C27/12*12,0)</f>
        <v/>
      </c>
      <c r="E27" s="405">
        <f>ROUND($B26*$C27/12*12,0)</f>
        <v/>
      </c>
      <c r="F27" s="405">
        <f>ROUND($B26*$C27/12*12,0)</f>
        <v/>
      </c>
      <c r="G27" s="405">
        <f>F28</f>
        <v/>
      </c>
      <c r="H27" s="405" t="n"/>
      <c r="I27" s="405" t="n"/>
    </row>
    <row r="28" ht="15.75" customFormat="1" customHeight="1" s="225" thickBot="1">
      <c r="A28" s="234" t="inlineStr">
        <is>
          <t>wartość netto</t>
        </is>
      </c>
      <c r="B28" s="241" t="n"/>
      <c r="C28" s="236" t="n"/>
      <c r="D28" s="244">
        <f>B26-D27-B27</f>
        <v/>
      </c>
      <c r="E28" s="237">
        <f>D28-E27</f>
        <v/>
      </c>
      <c r="F28" s="237">
        <f>E28-F27</f>
        <v/>
      </c>
      <c r="G28" s="237">
        <f>F28-G27</f>
        <v/>
      </c>
      <c r="H28" s="237">
        <f>G28-H27</f>
        <v/>
      </c>
      <c r="I28" s="237">
        <f>H28-I27</f>
        <v/>
      </c>
    </row>
    <row r="29" ht="16.5" customFormat="1" customHeight="1" s="225" thickBot="1">
      <c r="A29" s="226" t="n"/>
      <c r="B29" s="227" t="n"/>
      <c r="C29" s="227" t="n"/>
      <c r="D29" s="396" t="n"/>
      <c r="E29" s="229" t="n"/>
      <c r="F29" s="229" t="n"/>
      <c r="G29" s="229" t="n"/>
      <c r="H29" s="229" t="n"/>
      <c r="I29" s="229" t="n"/>
    </row>
    <row r="30" ht="15.75" customFormat="1" customHeight="1" s="225" thickBot="1">
      <c r="A30" s="230" t="inlineStr">
        <is>
          <t>amortyzacja</t>
        </is>
      </c>
      <c r="B30" s="239" t="n"/>
      <c r="C30" s="231" t="n">
        <v>0</v>
      </c>
      <c r="D30" s="405">
        <f>ROUND($B29*$C30/12*12,0)</f>
        <v/>
      </c>
      <c r="E30" s="405">
        <f>ROUND($B29*$C30/12*12,0)</f>
        <v/>
      </c>
      <c r="F30" s="405">
        <f>ROUND($B29*$C30/12*12,0)</f>
        <v/>
      </c>
      <c r="G30" s="405">
        <f>ROUND($B29*$C30/12*12,0)</f>
        <v/>
      </c>
      <c r="H30" s="405">
        <f>ROUND($B29*$C30/12*12,0)</f>
        <v/>
      </c>
      <c r="I30" s="405">
        <f>ROUND($B29*$C30/12*12,0)</f>
        <v/>
      </c>
    </row>
    <row r="31" ht="15.75" customFormat="1" customHeight="1" s="225" thickBot="1">
      <c r="A31" s="234" t="inlineStr">
        <is>
          <t>wartość netto</t>
        </is>
      </c>
      <c r="B31" s="241" t="n"/>
      <c r="C31" s="236" t="n"/>
      <c r="D31" s="244">
        <f>B29-D30-B30</f>
        <v/>
      </c>
      <c r="E31" s="237">
        <f>D31-E30</f>
        <v/>
      </c>
      <c r="F31" s="237">
        <f>E31-F30</f>
        <v/>
      </c>
      <c r="G31" s="237">
        <f>F31-G30</f>
        <v/>
      </c>
      <c r="H31" s="237">
        <f>G31-H30</f>
        <v/>
      </c>
      <c r="I31" s="237">
        <f>H31-I30</f>
        <v/>
      </c>
    </row>
    <row r="32" ht="16.5" customFormat="1" customHeight="1" s="225" thickBot="1">
      <c r="A32" s="226" t="n"/>
      <c r="B32" s="227" t="n"/>
      <c r="C32" s="227" t="n"/>
      <c r="D32" s="396" t="n"/>
      <c r="E32" s="229" t="n"/>
      <c r="F32" s="229" t="n"/>
      <c r="G32" s="229" t="n"/>
      <c r="H32" s="229" t="n"/>
      <c r="I32" s="229" t="n"/>
    </row>
    <row r="33" ht="15.75" customFormat="1" customHeight="1" s="225" thickBot="1">
      <c r="A33" s="230" t="inlineStr">
        <is>
          <t>amortyzacja</t>
        </is>
      </c>
      <c r="B33" s="239" t="n"/>
      <c r="C33" s="231" t="n">
        <v>0.1</v>
      </c>
      <c r="D33" s="405" t="n"/>
      <c r="E33" s="405" t="n"/>
      <c r="F33" s="405">
        <f>ROUND($B32*$C33/12*12,0)</f>
        <v/>
      </c>
      <c r="G33" s="405">
        <f>ROUND($B32*$C33/12*12,0)</f>
        <v/>
      </c>
      <c r="H33" s="405">
        <f>ROUND($B32*$C33/12*12,0)</f>
        <v/>
      </c>
      <c r="I33" s="405">
        <f>ROUND($B32*$C33/12*12,0)</f>
        <v/>
      </c>
    </row>
    <row r="34" ht="15.75" customFormat="1" customHeight="1" s="225" thickBot="1">
      <c r="A34" s="234" t="inlineStr">
        <is>
          <t>wartość netto</t>
        </is>
      </c>
      <c r="B34" s="241" t="n"/>
      <c r="C34" s="236" t="n"/>
      <c r="D34" s="244" t="n"/>
      <c r="E34" s="237" t="n"/>
      <c r="F34" s="237">
        <f>B32-F33</f>
        <v/>
      </c>
      <c r="G34" s="237">
        <f>F34-G33</f>
        <v/>
      </c>
      <c r="H34" s="237">
        <f>G34-H33</f>
        <v/>
      </c>
      <c r="I34" s="237">
        <f>H34-I33</f>
        <v/>
      </c>
    </row>
    <row r="35" ht="16.5" customFormat="1" customHeight="1" s="225" thickBot="1">
      <c r="A35" s="226" t="n"/>
      <c r="B35" s="227" t="n"/>
      <c r="C35" s="227" t="n"/>
      <c r="D35" s="396" t="n"/>
      <c r="E35" s="229" t="n"/>
      <c r="F35" s="229" t="n"/>
      <c r="G35" s="229" t="n"/>
      <c r="H35" s="229" t="n"/>
      <c r="I35" s="229" t="n"/>
    </row>
    <row r="36" ht="15.75" customFormat="1" customHeight="1" s="225" thickBot="1">
      <c r="A36" s="230" t="inlineStr">
        <is>
          <t>amortyzacja</t>
        </is>
      </c>
      <c r="B36" s="239" t="n"/>
      <c r="C36" s="231" t="n">
        <v>0.1</v>
      </c>
      <c r="D36" s="405" t="n"/>
      <c r="E36" s="405" t="n"/>
      <c r="F36" s="405">
        <f>ROUND($B35*$C36/12*12,0)</f>
        <v/>
      </c>
      <c r="G36" s="405">
        <f>ROUND($B35*$C36/12*12,0)</f>
        <v/>
      </c>
      <c r="H36" s="405">
        <f>ROUND($B35*$C36/12*12,0)</f>
        <v/>
      </c>
      <c r="I36" s="405">
        <f>ROUND($B35*$C36/12*12,0)</f>
        <v/>
      </c>
    </row>
    <row r="37" ht="15.75" customFormat="1" customHeight="1" s="225" thickBot="1">
      <c r="A37" s="234" t="inlineStr">
        <is>
          <t>wartość netto</t>
        </is>
      </c>
      <c r="B37" s="241" t="n"/>
      <c r="C37" s="236" t="n"/>
      <c r="D37" s="244" t="n"/>
      <c r="E37" s="237" t="n"/>
      <c r="F37" s="237">
        <f>B35-F36</f>
        <v/>
      </c>
      <c r="G37" s="237">
        <f>F37-G36</f>
        <v/>
      </c>
      <c r="H37" s="237">
        <f>G37-H36</f>
        <v/>
      </c>
      <c r="I37" s="237">
        <f>H37-I36</f>
        <v/>
      </c>
    </row>
    <row r="38" ht="16.5" customFormat="1" customHeight="1" s="225" thickBot="1">
      <c r="A38" s="226" t="n"/>
      <c r="B38" s="227" t="n"/>
      <c r="C38" s="227" t="n"/>
      <c r="D38" s="396" t="n"/>
      <c r="E38" s="229" t="n"/>
      <c r="F38" s="229" t="n"/>
      <c r="G38" s="229" t="n"/>
      <c r="H38" s="229" t="n"/>
      <c r="I38" s="229" t="n"/>
    </row>
    <row r="39" ht="15.75" customFormat="1" customHeight="1" s="225" thickBot="1">
      <c r="A39" s="230" t="inlineStr">
        <is>
          <t>amortyzacja</t>
        </is>
      </c>
      <c r="B39" s="239" t="n"/>
      <c r="C39" s="231" t="n">
        <v>0.1</v>
      </c>
      <c r="D39" s="405" t="n"/>
      <c r="E39" s="405" t="n"/>
      <c r="F39" s="405">
        <f>ROUND($B38*$C39/12*12,0)</f>
        <v/>
      </c>
      <c r="G39" s="405">
        <f>ROUND($B38*$C39/12*12,0)</f>
        <v/>
      </c>
      <c r="H39" s="405">
        <f>ROUND($B38*$C39/12*12,0)</f>
        <v/>
      </c>
      <c r="I39" s="405">
        <f>ROUND($B38*$C39/12*12,0)</f>
        <v/>
      </c>
    </row>
    <row r="40" ht="15.75" customFormat="1" customHeight="1" s="225" thickBot="1">
      <c r="A40" s="234" t="inlineStr">
        <is>
          <t>wartość netto</t>
        </is>
      </c>
      <c r="B40" s="241" t="n"/>
      <c r="C40" s="236" t="n"/>
      <c r="D40" s="244" t="n"/>
      <c r="E40" s="237" t="n"/>
      <c r="F40" s="237">
        <f>B38-F39</f>
        <v/>
      </c>
      <c r="G40" s="237">
        <f>F40-G39</f>
        <v/>
      </c>
      <c r="H40" s="237">
        <f>G40-H39</f>
        <v/>
      </c>
      <c r="I40" s="237">
        <f>H40-I39</f>
        <v/>
      </c>
    </row>
    <row r="41" ht="15" customFormat="1" customHeight="1" s="225">
      <c r="A41" s="245" t="n"/>
      <c r="B41" s="245" t="n"/>
      <c r="C41" s="246" t="n"/>
      <c r="D41" s="246" t="n"/>
      <c r="E41" s="246" t="n"/>
      <c r="F41" s="246" t="n"/>
      <c r="G41" s="246" t="n"/>
      <c r="H41" s="246" t="n"/>
      <c r="I41" s="246" t="n"/>
    </row>
    <row r="42" ht="15.75" customFormat="1" customHeight="1" s="225">
      <c r="A42" s="247" t="inlineStr">
        <is>
          <t>amortyzacja</t>
        </is>
      </c>
      <c r="B42" s="247" t="n"/>
      <c r="C42" s="248" t="n"/>
      <c r="D42" s="248">
        <f>D3+D6+D9+D12+D15+D18+D21+D24+D27+D30+D33+D36+D39</f>
        <v/>
      </c>
      <c r="E42" s="248">
        <f>E3+E6+E9+E12+E15+E18+E21+E24+E27+E30+E33+E36+E39</f>
        <v/>
      </c>
      <c r="F42" s="248">
        <f>F3+F6+F9+F12+F15+F18+F21+F24+F27+F30+F33+F36+F39</f>
        <v/>
      </c>
      <c r="G42" s="248">
        <f>G3+G6+G9+G12+G15+G18+G21+G24+G27+G30+G33+G36+G39</f>
        <v/>
      </c>
      <c r="H42" s="248">
        <f>H3+H6+H9+H12+H15+H18+H21+H24+H27+H30+H33+H36+H39</f>
        <v/>
      </c>
      <c r="I42" s="248">
        <f>I3+I6+I9+I12+I15+I18+I21+I24+I27+I30+I33+I36+I39</f>
        <v/>
      </c>
    </row>
    <row r="43" ht="15" customFormat="1" customHeight="1" s="225">
      <c r="A43" s="249" t="inlineStr">
        <is>
          <t>wart brutto</t>
        </is>
      </c>
      <c r="B43" s="249" t="n"/>
      <c r="C43" s="249" t="n"/>
      <c r="D43" s="249">
        <f>SUM(D2+D5+D8+D11+D14+D17+D20+D23+D26+D29+D32+D35+D38)</f>
        <v/>
      </c>
      <c r="E43" s="249">
        <f>SUM(E2+E5+E8+E11+E14+E17+E20+E23+E26+E29+E32+E35+E38)</f>
        <v/>
      </c>
      <c r="F43" s="249">
        <f>SUM(F2+F5+F8+F11+F14+F17+F20+F23+F26+F29+F32+F35+F38)</f>
        <v/>
      </c>
      <c r="G43" s="249">
        <f>SUM(G2+G5+G8+G11+G14+G17+G20+G23+G26+G29+G32+G35+G38)</f>
        <v/>
      </c>
      <c r="H43" s="249">
        <f>SUM(H2+H5+H8+H11+H14+H17+H20+H23+H26+H29+H32+H35+H38)</f>
        <v/>
      </c>
      <c r="I43" s="249">
        <f>SUM(I2+I5+I8+I11+I14+I17+I20+I23+I26+I29+I32+I35+I38)</f>
        <v/>
      </c>
    </row>
    <row r="44" ht="15" customFormat="1" customHeight="1" s="225">
      <c r="A44" s="249" t="inlineStr">
        <is>
          <t>umorzenie narastająco</t>
        </is>
      </c>
      <c r="B44" s="249">
        <f>SUM(B3+B6+B9+B12+B15+B18+B21+B24+B27+B30+B33+B36+B39)</f>
        <v/>
      </c>
      <c r="C44" s="249" t="n"/>
      <c r="D44" s="249">
        <f>SUM(D3+D6+D9+D12+D15+D18+D21+D24+D27+D30+D33+D36+D39)+B44</f>
        <v/>
      </c>
      <c r="E44" s="249">
        <f>SUM(E3+E6+E9+E12+E15+E18+E21+E24+E27+E30+E33+E36+E39)+D44</f>
        <v/>
      </c>
      <c r="F44" s="249">
        <f>SUM(F3+F6+F9+F12+F15+F18+F21+F24+F27+F30+F33+F36+F39)+D44</f>
        <v/>
      </c>
      <c r="G44" s="249">
        <f>SUM(G3+G6+G9+G12+G15+G18+G21+G24+G27+G30+G33+G36+G39)+E44</f>
        <v/>
      </c>
      <c r="H44" s="249">
        <f>SUM(H3+H6+H9+H12+H15+H18+H21+H24+H27+H30+H33+H36+H39)+F44</f>
        <v/>
      </c>
      <c r="I44" s="249">
        <f>SUM(I3+I6+I9+I12+I15+I18+I21+I24+I27+I30+I33+I36+I39)+G44</f>
        <v/>
      </c>
    </row>
    <row r="45" ht="15.75" customFormat="1" customHeight="1" s="225" thickBot="1">
      <c r="A45" s="245" t="n"/>
      <c r="B45" s="245" t="n"/>
      <c r="C45" s="245" t="n"/>
      <c r="D45" s="245" t="n"/>
      <c r="E45" s="245" t="n"/>
      <c r="F45" s="245" t="n"/>
      <c r="G45" s="245" t="n"/>
      <c r="H45" s="245" t="n"/>
      <c r="I45" s="245" t="n"/>
    </row>
    <row r="46" ht="16.5" customFormat="1" customHeight="1" s="225" thickBot="1">
      <c r="A46" s="226" t="inlineStr">
        <is>
          <t>grunty</t>
        </is>
      </c>
      <c r="B46" s="227" t="n"/>
      <c r="C46" s="227" t="n"/>
      <c r="D46" s="396" t="n"/>
      <c r="E46" s="229">
        <f>D46</f>
        <v/>
      </c>
      <c r="F46" s="229">
        <f>E46</f>
        <v/>
      </c>
      <c r="G46" s="229">
        <f>F46</f>
        <v/>
      </c>
      <c r="H46" s="229">
        <f>G46</f>
        <v/>
      </c>
      <c r="I46" s="229">
        <f>H46</f>
        <v/>
      </c>
    </row>
    <row r="47" ht="15.75" customFormat="1" customHeight="1" s="225" thickBot="1">
      <c r="A47" s="230" t="inlineStr">
        <is>
          <t>amortyzacja</t>
        </is>
      </c>
      <c r="B47" s="239" t="n"/>
      <c r="C47" s="231" t="n"/>
      <c r="D47" s="406">
        <f>ROUND($D46*$C47/12*12,0)</f>
        <v/>
      </c>
      <c r="E47" s="405">
        <f>ROUND($D46*$C47/12*9,0)</f>
        <v/>
      </c>
      <c r="F47" s="405">
        <f>ROUND($D46*$C47/12*12,0)</f>
        <v/>
      </c>
      <c r="G47" s="405">
        <f>ROUND($D46*$C47/12*12,0)</f>
        <v/>
      </c>
      <c r="H47" s="405">
        <f>ROUND($D46*$C47/12*12,0)</f>
        <v/>
      </c>
      <c r="I47" s="405">
        <f>ROUND($D46*$C47/12*12,0)</f>
        <v/>
      </c>
    </row>
    <row r="48" ht="15.75" customFormat="1" customHeight="1" s="225" thickBot="1">
      <c r="A48" s="234" t="inlineStr">
        <is>
          <t>wartość netto</t>
        </is>
      </c>
      <c r="B48" s="235" t="n"/>
      <c r="C48" s="236" t="n"/>
      <c r="D48" s="237">
        <f>D46-B47-D47</f>
        <v/>
      </c>
      <c r="E48" s="237">
        <f>D48-E47</f>
        <v/>
      </c>
      <c r="F48" s="237">
        <f>D48-F47</f>
        <v/>
      </c>
      <c r="G48" s="237">
        <f>F48-G47</f>
        <v/>
      </c>
      <c r="H48" s="237">
        <f>G48-H47</f>
        <v/>
      </c>
      <c r="I48" s="237">
        <f>H48-I47</f>
        <v/>
      </c>
    </row>
    <row r="49" ht="16.5" customFormat="1" customHeight="1" s="225" thickBot="1">
      <c r="A49" s="226" t="inlineStr">
        <is>
          <t>budynki 1</t>
        </is>
      </c>
      <c r="B49" s="227" t="n"/>
      <c r="C49" s="227" t="n"/>
      <c r="D49" s="396" t="n"/>
      <c r="E49" s="229">
        <f>D49</f>
        <v/>
      </c>
      <c r="F49" s="229">
        <f>E49</f>
        <v/>
      </c>
      <c r="G49" s="229">
        <f>F49</f>
        <v/>
      </c>
      <c r="H49" s="229">
        <f>G49</f>
        <v/>
      </c>
      <c r="I49" s="229">
        <f>H49</f>
        <v/>
      </c>
    </row>
    <row r="50" ht="15.75" customFormat="1" customHeight="1" s="225" thickBot="1">
      <c r="A50" s="230" t="inlineStr">
        <is>
          <t>amortyzacja</t>
        </is>
      </c>
      <c r="B50" s="239" t="n"/>
      <c r="C50" s="231" t="n"/>
      <c r="D50" s="406">
        <f>ROUND($D49*$C50/12*12,0)</f>
        <v/>
      </c>
      <c r="E50" s="405">
        <f>ROUND($D49*$C50/12*9,0)</f>
        <v/>
      </c>
      <c r="F50" s="405">
        <f>ROUND($D49*$C50/12*12,0)</f>
        <v/>
      </c>
      <c r="G50" s="405">
        <f>ROUND($D49*$C50/12*12,0)</f>
        <v/>
      </c>
      <c r="H50" s="405">
        <f>ROUND($D49*$C50/12*12,0)</f>
        <v/>
      </c>
      <c r="I50" s="405">
        <f>ROUND($D49*$C50/12*12,0)</f>
        <v/>
      </c>
    </row>
    <row r="51" ht="15.75" customFormat="1" customHeight="1" s="225" thickBot="1">
      <c r="A51" s="234" t="inlineStr">
        <is>
          <t>wartość netto</t>
        </is>
      </c>
      <c r="B51" s="235" t="n"/>
      <c r="C51" s="236" t="n"/>
      <c r="D51" s="237">
        <f>D49-B50-D50</f>
        <v/>
      </c>
      <c r="E51" s="237">
        <f>D51-E50</f>
        <v/>
      </c>
      <c r="F51" s="237">
        <f>D51-F50</f>
        <v/>
      </c>
      <c r="G51" s="237">
        <f>F51-G50</f>
        <v/>
      </c>
      <c r="H51" s="237">
        <f>G51-H50</f>
        <v/>
      </c>
      <c r="I51" s="237">
        <f>H51-I50</f>
        <v/>
      </c>
    </row>
    <row r="52" ht="16.5" customFormat="1" customHeight="1" s="225" thickBot="1">
      <c r="A52" s="226" t="inlineStr">
        <is>
          <t>budynki 1</t>
        </is>
      </c>
      <c r="B52" s="227" t="n"/>
      <c r="C52" s="227" t="n"/>
      <c r="D52" s="396" t="n"/>
      <c r="E52" s="229">
        <f>D52</f>
        <v/>
      </c>
      <c r="F52" s="229">
        <f>E52</f>
        <v/>
      </c>
      <c r="G52" s="229">
        <f>F52</f>
        <v/>
      </c>
      <c r="H52" s="229">
        <f>G52</f>
        <v/>
      </c>
      <c r="I52" s="229">
        <f>H52</f>
        <v/>
      </c>
    </row>
    <row r="53" ht="15.75" customFormat="1" customHeight="1" s="225" thickBot="1">
      <c r="A53" s="230" t="inlineStr">
        <is>
          <t>amortyzacja</t>
        </is>
      </c>
      <c r="B53" s="239" t="n"/>
      <c r="C53" s="231" t="n"/>
      <c r="D53" s="406">
        <f>ROUND($D52*$C53/12*12,0)</f>
        <v/>
      </c>
      <c r="E53" s="405">
        <f>ROUND($D52*$C53/12*9,0)</f>
        <v/>
      </c>
      <c r="F53" s="405">
        <f>ROUND($D52*$C53/12*12,0)</f>
        <v/>
      </c>
      <c r="G53" s="405">
        <f>ROUND($D52*$C53/12*12,0)</f>
        <v/>
      </c>
      <c r="H53" s="405">
        <f>ROUND($D52*$C53/12*12,0)</f>
        <v/>
      </c>
      <c r="I53" s="405">
        <f>ROUND($D52*$C53/12*12,0)</f>
        <v/>
      </c>
    </row>
    <row r="54" ht="15.75" customFormat="1" customHeight="1" s="225" thickBot="1">
      <c r="A54" s="250" t="inlineStr">
        <is>
          <t>wartość netto</t>
        </is>
      </c>
      <c r="B54" s="251" t="n"/>
      <c r="C54" s="252" t="n"/>
      <c r="D54" s="253">
        <f>D52-B53-D53</f>
        <v/>
      </c>
      <c r="E54" s="237">
        <f>D54-E53</f>
        <v/>
      </c>
      <c r="F54" s="237">
        <f>D54-F53</f>
        <v/>
      </c>
      <c r="G54" s="237">
        <f>F54-G53</f>
        <v/>
      </c>
      <c r="H54" s="237">
        <f>G54-H53</f>
        <v/>
      </c>
      <c r="I54" s="237">
        <f>H54-I53</f>
        <v/>
      </c>
    </row>
    <row r="55" ht="15.75" customFormat="1" customHeight="1" s="225">
      <c r="A55" s="254" t="inlineStr">
        <is>
          <t>Amortyzacja</t>
        </is>
      </c>
      <c r="B55" s="254" t="n"/>
      <c r="C55" s="255" t="n"/>
      <c r="D55" s="256">
        <f>D50+D53</f>
        <v/>
      </c>
      <c r="E55" s="256">
        <f>E50+E53</f>
        <v/>
      </c>
      <c r="F55" s="256">
        <f>F50+F53</f>
        <v/>
      </c>
      <c r="G55" s="256">
        <f>G50+G53</f>
        <v/>
      </c>
      <c r="H55" s="256">
        <f>H50+H53</f>
        <v/>
      </c>
      <c r="I55" s="256">
        <f>I50+I53</f>
        <v/>
      </c>
    </row>
    <row r="56" ht="15" customFormat="1" customHeight="1" s="225">
      <c r="A56" s="245" t="n"/>
      <c r="B56" s="257" t="n"/>
      <c r="C56" s="257" t="n"/>
      <c r="D56" s="257" t="n"/>
      <c r="E56" s="257" t="n"/>
      <c r="F56" s="257" t="n"/>
      <c r="G56" s="257" t="n"/>
      <c r="H56" s="257" t="n"/>
      <c r="I56" s="257" t="n"/>
    </row>
    <row r="57" ht="15.75" customFormat="1" customHeight="1" s="225" thickBot="1">
      <c r="A57" s="245" t="n"/>
      <c r="B57" s="245" t="n"/>
      <c r="C57" s="258" t="n"/>
      <c r="D57" s="246" t="n"/>
      <c r="E57" s="246" t="n"/>
      <c r="F57" s="246" t="n"/>
      <c r="G57" s="246" t="n"/>
      <c r="H57" s="246" t="n"/>
      <c r="I57" s="246" t="n"/>
    </row>
    <row r="58" ht="16.5" customFormat="1" customHeight="1" s="225" thickBot="1">
      <c r="A58" s="259" t="inlineStr">
        <is>
          <t xml:space="preserve"> amortyzacja</t>
        </is>
      </c>
      <c r="B58" s="260" t="n"/>
      <c r="C58" s="261" t="n"/>
      <c r="D58" s="262">
        <f>D42+D55</f>
        <v/>
      </c>
      <c r="E58" s="262">
        <f>E42+E55</f>
        <v/>
      </c>
      <c r="F58" s="262">
        <f>F42+F55</f>
        <v/>
      </c>
      <c r="G58" s="262">
        <f>G42+G55</f>
        <v/>
      </c>
      <c r="H58" s="262">
        <f>H42+H55</f>
        <v/>
      </c>
      <c r="I58" s="262">
        <f>I42+I55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" right="0.7" top="0.75" bottom="0.75" header="0.3" footer="0.3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2:U37"/>
  <sheetViews>
    <sheetView workbookViewId="0">
      <selection activeCell="A10" sqref="A10"/>
    </sheetView>
  </sheetViews>
  <sheetFormatPr baseColWidth="8" defaultRowHeight="12.75"/>
  <cols>
    <col width="44.28515625" customWidth="1" min="1" max="1"/>
    <col width="12.140625" customWidth="1" min="2" max="7"/>
    <col width="10.42578125" bestFit="1" customWidth="1" min="12" max="12"/>
  </cols>
  <sheetData>
    <row r="2" ht="15" customHeight="1">
      <c r="C2" s="45">
        <f>'analiza kip'!B3</f>
        <v/>
      </c>
      <c r="D2" s="45">
        <f>'analiza kip'!C3</f>
        <v/>
      </c>
      <c r="E2" s="45">
        <f>'analiza kip'!D3</f>
        <v/>
      </c>
      <c r="F2" s="45">
        <f>'analiza kip'!E3</f>
        <v/>
      </c>
      <c r="G2" s="45">
        <f>'analiza kip'!F3</f>
        <v/>
      </c>
      <c r="H2" s="45">
        <f>'analiza kip'!G3</f>
        <v/>
      </c>
      <c r="I2">
        <f>'analiza kip'!H3</f>
        <v/>
      </c>
      <c r="J2">
        <f>'analiza kip'!I3</f>
        <v/>
      </c>
      <c r="K2">
        <f>'analiza kip'!J3</f>
        <v/>
      </c>
      <c r="L2">
        <f>'analiza kip'!K3</f>
        <v/>
      </c>
      <c r="M2">
        <f>'analiza kip'!L3</f>
        <v/>
      </c>
      <c r="N2">
        <f>'analiza kip'!M3</f>
        <v/>
      </c>
      <c r="O2">
        <f>'analiza kip'!N3</f>
        <v/>
      </c>
      <c r="P2">
        <f>'analiza kip'!O3</f>
        <v/>
      </c>
      <c r="Q2">
        <f>'analiza kip'!P3</f>
        <v/>
      </c>
      <c r="R2">
        <f>'analiza kip'!Q3</f>
        <v/>
      </c>
      <c r="S2">
        <f>'analiza kip'!R3</f>
        <v/>
      </c>
      <c r="T2">
        <f>'analiza kip'!S3</f>
        <v/>
      </c>
      <c r="U2">
        <f>'analiza kip'!T3</f>
        <v/>
      </c>
    </row>
    <row r="3" ht="14.25" customHeight="1">
      <c r="A3" s="46" t="inlineStr">
        <is>
          <t>koszty utrzymnia</t>
        </is>
      </c>
      <c r="B3" s="46" t="n"/>
      <c r="C3" s="47">
        <f>C4+C5+C6</f>
        <v/>
      </c>
      <c r="D3" s="47">
        <f>D4+D5+D6</f>
        <v/>
      </c>
      <c r="E3" s="47">
        <f>E4+E5+E6</f>
        <v/>
      </c>
      <c r="F3" s="47">
        <f>F4+F5+F6</f>
        <v/>
      </c>
      <c r="G3" s="47">
        <f>G4+G5+G6</f>
        <v/>
      </c>
      <c r="H3" s="47">
        <f>H4+H5+H6</f>
        <v/>
      </c>
      <c r="I3">
        <f>I4+I5+I6</f>
        <v/>
      </c>
      <c r="J3">
        <f>J4+J5+J6</f>
        <v/>
      </c>
      <c r="K3">
        <f>K4+K5+K6</f>
        <v/>
      </c>
      <c r="L3">
        <f>L4+L5+L6</f>
        <v/>
      </c>
      <c r="M3">
        <f>M4+M5+M6</f>
        <v/>
      </c>
      <c r="N3">
        <f>N4+N5+N6</f>
        <v/>
      </c>
      <c r="O3">
        <f>O4+O5+O6</f>
        <v/>
      </c>
      <c r="P3">
        <f>P4+P5+P6</f>
        <v/>
      </c>
      <c r="Q3">
        <f>Q4+Q5+Q6</f>
        <v/>
      </c>
      <c r="R3">
        <f>R4+R5+R6</f>
        <v/>
      </c>
      <c r="S3">
        <f>S4+S5+S6</f>
        <v/>
      </c>
      <c r="T3">
        <f>T4+T5+T6</f>
        <v/>
      </c>
      <c r="U3">
        <f>U4+U5+U6</f>
        <v/>
      </c>
    </row>
    <row r="4" ht="14.25" customHeight="1">
      <c r="A4" s="46" t="inlineStr">
        <is>
          <t>koszty utrzymnia</t>
        </is>
      </c>
      <c r="B4" s="46" t="n"/>
      <c r="C4" s="47">
        <f>'analiza kip'!B4</f>
        <v/>
      </c>
      <c r="D4" s="47">
        <f>'analiza kip'!C4</f>
        <v/>
      </c>
      <c r="E4" s="47">
        <f>'analiza kip'!D4</f>
        <v/>
      </c>
      <c r="F4" s="47">
        <f>'analiza kip'!E4</f>
        <v/>
      </c>
      <c r="G4" s="47">
        <f>'analiza kip'!F4</f>
        <v/>
      </c>
      <c r="H4" s="47">
        <f>'analiza kip'!G4</f>
        <v/>
      </c>
      <c r="I4">
        <f>'analiza kip'!H4</f>
        <v/>
      </c>
      <c r="J4">
        <f>'analiza kip'!I4</f>
        <v/>
      </c>
      <c r="K4">
        <f>'analiza kip'!J4</f>
        <v/>
      </c>
      <c r="L4">
        <f>'analiza kip'!K4</f>
        <v/>
      </c>
      <c r="M4">
        <f>'analiza kip'!L4</f>
        <v/>
      </c>
      <c r="N4">
        <f>'analiza kip'!M4</f>
        <v/>
      </c>
      <c r="O4">
        <f>'analiza kip'!N4</f>
        <v/>
      </c>
      <c r="P4">
        <f>'analiza kip'!O4</f>
        <v/>
      </c>
      <c r="Q4">
        <f>'analiza kip'!P4</f>
        <v/>
      </c>
      <c r="R4">
        <f>'analiza kip'!Q4</f>
        <v/>
      </c>
      <c r="S4">
        <f>'analiza kip'!R4</f>
        <v/>
      </c>
      <c r="T4">
        <f>'analiza kip'!S4</f>
        <v/>
      </c>
      <c r="U4">
        <f>'analiza kip'!T4</f>
        <v/>
      </c>
    </row>
    <row r="5">
      <c r="A5" s="46" t="inlineStr">
        <is>
          <t>limity</t>
        </is>
      </c>
      <c r="B5" s="46" t="n"/>
      <c r="C5" s="46">
        <f>'analiza kip'!B5</f>
        <v/>
      </c>
      <c r="D5" s="46">
        <f>'analiza kip'!C5</f>
        <v/>
      </c>
      <c r="E5" s="46">
        <f>'analiza kip'!D5</f>
        <v/>
      </c>
      <c r="F5" s="46">
        <f>'analiza kip'!E5</f>
        <v/>
      </c>
      <c r="G5" s="46">
        <f>'analiza kip'!F5</f>
        <v/>
      </c>
      <c r="H5" s="46">
        <f>'analiza kip'!G5</f>
        <v/>
      </c>
      <c r="I5">
        <f>'analiza kip'!H5</f>
        <v/>
      </c>
      <c r="J5">
        <f>'analiza kip'!I5</f>
        <v/>
      </c>
      <c r="K5">
        <f>'analiza kip'!J5</f>
        <v/>
      </c>
      <c r="L5">
        <f>'analiza kip'!K5</f>
        <v/>
      </c>
      <c r="M5">
        <f>'analiza kip'!L5</f>
        <v/>
      </c>
      <c r="N5">
        <f>'analiza kip'!M5</f>
        <v/>
      </c>
      <c r="O5">
        <f>'analiza kip'!N5</f>
        <v/>
      </c>
      <c r="P5">
        <f>'analiza kip'!O5</f>
        <v/>
      </c>
      <c r="Q5">
        <f>'analiza kip'!P5</f>
        <v/>
      </c>
      <c r="R5">
        <f>'analiza kip'!Q5</f>
        <v/>
      </c>
      <c r="S5">
        <f>'analiza kip'!R5</f>
        <v/>
      </c>
      <c r="T5">
        <f>'analiza kip'!S5</f>
        <v/>
      </c>
      <c r="U5">
        <f>'analiza kip'!T5</f>
        <v/>
      </c>
    </row>
    <row r="6">
      <c r="A6" s="46" t="inlineStr">
        <is>
          <t>kredyty</t>
        </is>
      </c>
      <c r="B6" s="46" t="n"/>
      <c r="C6" s="46">
        <f>'analiza kip'!B6</f>
        <v/>
      </c>
      <c r="D6" s="46">
        <f>'analiza kip'!C6</f>
        <v/>
      </c>
      <c r="E6" s="46">
        <f>'analiza kip'!D6</f>
        <v/>
      </c>
      <c r="F6" s="46">
        <f>'analiza kip'!E6</f>
        <v/>
      </c>
      <c r="G6" s="46">
        <f>'analiza kip'!F6</f>
        <v/>
      </c>
      <c r="H6" s="46">
        <f>'analiza kip'!G6</f>
        <v/>
      </c>
      <c r="I6">
        <f>'analiza kip'!H6</f>
        <v/>
      </c>
      <c r="J6">
        <f>'analiza kip'!I6</f>
        <v/>
      </c>
      <c r="K6">
        <f>'analiza kip'!J6</f>
        <v/>
      </c>
      <c r="L6">
        <f>'analiza kip'!K6</f>
        <v/>
      </c>
      <c r="M6">
        <f>'analiza kip'!L6</f>
        <v/>
      </c>
      <c r="N6">
        <f>'analiza kip'!M6</f>
        <v/>
      </c>
      <c r="O6">
        <f>'analiza kip'!N6</f>
        <v/>
      </c>
      <c r="P6">
        <f>'analiza kip'!O6</f>
        <v/>
      </c>
      <c r="Q6">
        <f>'analiza kip'!P6</f>
        <v/>
      </c>
      <c r="R6">
        <f>'analiza kip'!Q6</f>
        <v/>
      </c>
      <c r="S6">
        <f>'analiza kip'!R6</f>
        <v/>
      </c>
      <c r="T6">
        <f>'analiza kip'!S6</f>
        <v/>
      </c>
      <c r="U6">
        <f>'analiza kip'!T6</f>
        <v/>
      </c>
    </row>
    <row r="7">
      <c r="A7" s="46" t="inlineStr">
        <is>
          <t>kredyty</t>
        </is>
      </c>
      <c r="B7" s="46" t="n"/>
      <c r="C7" s="46">
        <f>C8+C9</f>
        <v/>
      </c>
      <c r="D7" s="46">
        <f>D8+D9</f>
        <v/>
      </c>
      <c r="E7" s="46">
        <f>E8+E9</f>
        <v/>
      </c>
      <c r="F7" s="46">
        <f>F8+F9</f>
        <v/>
      </c>
      <c r="G7" s="46">
        <f>G8+G9</f>
        <v/>
      </c>
      <c r="H7" s="46">
        <f>H8+H9</f>
        <v/>
      </c>
      <c r="I7">
        <f>I8+I9</f>
        <v/>
      </c>
      <c r="J7">
        <f>J8+J9</f>
        <v/>
      </c>
      <c r="K7">
        <f>K8+K9</f>
        <v/>
      </c>
      <c r="L7">
        <f>L8+L9</f>
        <v/>
      </c>
      <c r="M7">
        <f>M8+M9</f>
        <v/>
      </c>
      <c r="N7">
        <f>N8+N9</f>
        <v/>
      </c>
      <c r="O7">
        <f>O8+O9</f>
        <v/>
      </c>
      <c r="P7">
        <f>P8+P9</f>
        <v/>
      </c>
      <c r="Q7">
        <f>Q8+Q9</f>
        <v/>
      </c>
      <c r="R7">
        <f>R8+R9</f>
        <v/>
      </c>
      <c r="S7">
        <f>S8+S9</f>
        <v/>
      </c>
      <c r="T7">
        <f>T8+T9</f>
        <v/>
      </c>
      <c r="U7">
        <f>U8+U9</f>
        <v/>
      </c>
    </row>
    <row r="8">
      <c r="A8" s="46" t="inlineStr">
        <is>
          <t>kredyty</t>
        </is>
      </c>
      <c r="B8" s="46" t="n"/>
      <c r="C8" s="46">
        <f>'analiza kip'!B9</f>
        <v/>
      </c>
      <c r="D8" s="46">
        <f>'analiza kip'!C9</f>
        <v/>
      </c>
      <c r="E8" s="46">
        <f>'analiza kip'!D9</f>
        <v/>
      </c>
      <c r="F8" s="46">
        <f>'analiza kip'!E9</f>
        <v/>
      </c>
      <c r="G8" s="46">
        <f>'analiza kip'!F9</f>
        <v/>
      </c>
      <c r="H8" s="46">
        <f>'analiza kip'!G9</f>
        <v/>
      </c>
      <c r="I8">
        <f>'analiza kip'!H9</f>
        <v/>
      </c>
      <c r="J8">
        <f>'analiza kip'!I9</f>
        <v/>
      </c>
      <c r="K8">
        <f>'analiza kip'!J9</f>
        <v/>
      </c>
      <c r="L8">
        <f>'analiza kip'!K9</f>
        <v/>
      </c>
      <c r="M8">
        <f>'analiza kip'!L9</f>
        <v/>
      </c>
      <c r="N8">
        <f>'analiza kip'!M9</f>
        <v/>
      </c>
      <c r="O8">
        <f>'analiza kip'!N9</f>
        <v/>
      </c>
      <c r="P8">
        <f>'analiza kip'!O9</f>
        <v/>
      </c>
      <c r="Q8">
        <f>'analiza kip'!P9</f>
        <v/>
      </c>
      <c r="R8">
        <f>'analiza kip'!Q9</f>
        <v/>
      </c>
      <c r="S8">
        <f>'analiza kip'!R9</f>
        <v/>
      </c>
      <c r="T8">
        <f>'analiza kip'!S9</f>
        <v/>
      </c>
      <c r="U8">
        <f>'analiza kip'!T9</f>
        <v/>
      </c>
    </row>
    <row r="9" ht="15" customHeight="1">
      <c r="A9" s="48" t="inlineStr">
        <is>
          <t xml:space="preserve">koszty utrzymania </t>
        </is>
      </c>
      <c r="B9" s="48" t="n"/>
      <c r="C9" s="48">
        <f>C10+C11</f>
        <v/>
      </c>
      <c r="D9" s="48">
        <f>D10+D11</f>
        <v/>
      </c>
      <c r="E9" s="48">
        <f>E10+E11</f>
        <v/>
      </c>
      <c r="F9" s="48">
        <f>F10+F11</f>
        <v/>
      </c>
      <c r="G9" s="48">
        <f>G10+G11</f>
        <v/>
      </c>
      <c r="H9" s="48">
        <f>H10+H11</f>
        <v/>
      </c>
      <c r="I9">
        <f>I10+I11</f>
        <v/>
      </c>
      <c r="J9">
        <f>J10+J11</f>
        <v/>
      </c>
      <c r="K9">
        <f>K10+K11</f>
        <v/>
      </c>
      <c r="L9">
        <f>L10+L11</f>
        <v/>
      </c>
      <c r="M9">
        <f>M10+M11</f>
        <v/>
      </c>
      <c r="N9">
        <f>N10+N11</f>
        <v/>
      </c>
      <c r="O9">
        <f>O10+O11</f>
        <v/>
      </c>
      <c r="P9">
        <f>P10+P11</f>
        <v/>
      </c>
      <c r="Q9">
        <f>Q10+Q11</f>
        <v/>
      </c>
      <c r="R9">
        <f>R10+R11</f>
        <v/>
      </c>
      <c r="S9">
        <f>S10+S11</f>
        <v/>
      </c>
      <c r="T9">
        <f>T10+T11</f>
        <v/>
      </c>
      <c r="U9">
        <f>U10+U11</f>
        <v/>
      </c>
    </row>
    <row r="10">
      <c r="A10" s="49" t="inlineStr">
        <is>
          <t xml:space="preserve">dochody żona </t>
        </is>
      </c>
      <c r="B10" s="49" t="n"/>
      <c r="C10" s="49">
        <f>'analiza kip'!B11</f>
        <v/>
      </c>
      <c r="D10" s="49">
        <f>'analiza kip'!C11</f>
        <v/>
      </c>
      <c r="E10" s="49">
        <f>'analiza kip'!D11</f>
        <v/>
      </c>
      <c r="F10" s="49">
        <f>'analiza kip'!E11</f>
        <v/>
      </c>
      <c r="G10" s="49">
        <f>'analiza kip'!F11</f>
        <v/>
      </c>
      <c r="H10" s="49">
        <f>'analiza kip'!G11</f>
        <v/>
      </c>
      <c r="I10">
        <f>'analiza kip'!H11</f>
        <v/>
      </c>
      <c r="J10">
        <f>'analiza kip'!I11</f>
        <v/>
      </c>
      <c r="K10">
        <f>'analiza kip'!J11</f>
        <v/>
      </c>
      <c r="L10">
        <f>'analiza kip'!K11</f>
        <v/>
      </c>
      <c r="M10">
        <f>'analiza kip'!L11</f>
        <v/>
      </c>
      <c r="N10">
        <f>'analiza kip'!M11</f>
        <v/>
      </c>
      <c r="O10">
        <f>'analiza kip'!N11</f>
        <v/>
      </c>
      <c r="P10">
        <f>'analiza kip'!O11</f>
        <v/>
      </c>
      <c r="Q10">
        <f>'analiza kip'!P11</f>
        <v/>
      </c>
      <c r="R10">
        <f>'analiza kip'!Q11</f>
        <v/>
      </c>
      <c r="S10">
        <f>'analiza kip'!R11</f>
        <v/>
      </c>
      <c r="T10">
        <f>'analiza kip'!S11</f>
        <v/>
      </c>
      <c r="U10">
        <f>'analiza kip'!T11</f>
        <v/>
      </c>
    </row>
    <row r="11">
      <c r="A11" s="49" t="inlineStr">
        <is>
          <t>dochody mąż</t>
        </is>
      </c>
      <c r="B11" s="49" t="n"/>
      <c r="C11" s="49">
        <f>SUM(C12:C16)</f>
        <v/>
      </c>
      <c r="D11" s="49">
        <f>SUM(D12:D16)</f>
        <v/>
      </c>
      <c r="E11" s="49">
        <f>SUM(E12:E16)</f>
        <v/>
      </c>
      <c r="F11" s="49">
        <f>SUM(F12:F16)</f>
        <v/>
      </c>
      <c r="G11" s="49">
        <f>SUM(G12:G16)</f>
        <v/>
      </c>
      <c r="H11" s="49">
        <f>SUM(H12:H16)</f>
        <v/>
      </c>
      <c r="I11">
        <f>SUM(I12:I16)</f>
        <v/>
      </c>
      <c r="J11">
        <f>SUM(J12:J16)</f>
        <v/>
      </c>
      <c r="K11">
        <f>SUM(K12:K16)</f>
        <v/>
      </c>
      <c r="L11">
        <f>SUM(L12:L16)</f>
        <v/>
      </c>
      <c r="M11">
        <f>SUM(M12:M16)</f>
        <v/>
      </c>
      <c r="N11">
        <f>SUM(N12:N16)</f>
        <v/>
      </c>
      <c r="O11">
        <f>SUM(O12:O16)</f>
        <v/>
      </c>
      <c r="P11">
        <f>SUM(P12:P16)</f>
        <v/>
      </c>
      <c r="Q11">
        <f>SUM(Q12:Q16)</f>
        <v/>
      </c>
      <c r="R11">
        <f>SUM(R12:R16)</f>
        <v/>
      </c>
      <c r="S11">
        <f>SUM(S12:S16)</f>
        <v/>
      </c>
      <c r="T11">
        <f>SUM(T12:T16)</f>
        <v/>
      </c>
      <c r="U11">
        <f>SUM(U12:U16)</f>
        <v/>
      </c>
    </row>
    <row r="12" ht="15" customHeight="1">
      <c r="A12" s="50" t="inlineStr">
        <is>
          <t>Dochody</t>
        </is>
      </c>
      <c r="B12" s="50" t="n"/>
      <c r="C12" s="50">
        <f>'analiza kip'!B13</f>
        <v/>
      </c>
      <c r="D12" s="50">
        <f>'analiza kip'!C13</f>
        <v/>
      </c>
      <c r="E12" s="50">
        <f>'analiza kip'!D13</f>
        <v/>
      </c>
      <c r="F12" s="50">
        <f>'analiza kip'!E13</f>
        <v/>
      </c>
      <c r="G12" s="50">
        <f>'analiza kip'!F13</f>
        <v/>
      </c>
      <c r="H12" s="50">
        <f>'analiza kip'!G13</f>
        <v/>
      </c>
      <c r="I12">
        <f>'analiza kip'!H13</f>
        <v/>
      </c>
      <c r="J12">
        <f>'analiza kip'!I13</f>
        <v/>
      </c>
      <c r="K12">
        <f>'analiza kip'!J13</f>
        <v/>
      </c>
      <c r="L12">
        <f>'analiza kip'!K13</f>
        <v/>
      </c>
      <c r="M12">
        <f>'analiza kip'!L13</f>
        <v/>
      </c>
      <c r="N12">
        <f>'analiza kip'!M13</f>
        <v/>
      </c>
      <c r="O12">
        <f>'analiza kip'!N13</f>
        <v/>
      </c>
      <c r="P12">
        <f>'analiza kip'!O13</f>
        <v/>
      </c>
      <c r="Q12">
        <f>'analiza kip'!P13</f>
        <v/>
      </c>
      <c r="R12">
        <f>'analiza kip'!Q13</f>
        <v/>
      </c>
      <c r="S12">
        <f>'analiza kip'!R13</f>
        <v/>
      </c>
      <c r="T12">
        <f>'analiza kip'!S13</f>
        <v/>
      </c>
      <c r="U12">
        <f>'analiza kip'!T13</f>
        <v/>
      </c>
    </row>
    <row r="13" ht="15" customHeight="1">
      <c r="A13" s="51" t="inlineStr">
        <is>
          <t>koszty utrzymania do rachunku wyników</t>
        </is>
      </c>
      <c r="B13" s="51" t="n"/>
      <c r="C13" s="407">
        <f>'analiza kip'!B14</f>
        <v/>
      </c>
      <c r="D13" s="407">
        <f>'analiza kip'!C14</f>
        <v/>
      </c>
      <c r="E13" s="407">
        <f>'analiza kip'!D14</f>
        <v/>
      </c>
      <c r="F13" s="407">
        <f>'analiza kip'!E14</f>
        <v/>
      </c>
      <c r="G13" s="407">
        <f>'analiza kip'!F14</f>
        <v/>
      </c>
      <c r="H13" s="407">
        <f>'analiza kip'!G14</f>
        <v/>
      </c>
      <c r="I13">
        <f>'analiza kip'!H14</f>
        <v/>
      </c>
      <c r="J13">
        <f>'analiza kip'!I14</f>
        <v/>
      </c>
      <c r="K13">
        <f>'analiza kip'!J14</f>
        <v/>
      </c>
      <c r="L13">
        <f>'analiza kip'!K14</f>
        <v/>
      </c>
      <c r="M13">
        <f>'analiza kip'!L14</f>
        <v/>
      </c>
      <c r="N13">
        <f>'analiza kip'!M14</f>
        <v/>
      </c>
      <c r="O13">
        <f>'analiza kip'!N14</f>
        <v/>
      </c>
      <c r="P13">
        <f>'analiza kip'!O14</f>
        <v/>
      </c>
      <c r="Q13">
        <f>'analiza kip'!P14</f>
        <v/>
      </c>
      <c r="R13">
        <f>'analiza kip'!Q14</f>
        <v/>
      </c>
      <c r="S13">
        <f>'analiza kip'!R14</f>
        <v/>
      </c>
      <c r="T13">
        <f>'analiza kip'!S14</f>
        <v/>
      </c>
      <c r="U13">
        <f>'analiza kip'!T14</f>
        <v/>
      </c>
    </row>
    <row r="14">
      <c r="C14">
        <f>'analiza kip'!B15</f>
        <v/>
      </c>
      <c r="D14">
        <f>'analiza kip'!C15</f>
        <v/>
      </c>
      <c r="E14">
        <f>'analiza kip'!D15</f>
        <v/>
      </c>
      <c r="F14">
        <f>'analiza kip'!E15</f>
        <v/>
      </c>
      <c r="G14">
        <f>'analiza kip'!F15</f>
        <v/>
      </c>
      <c r="H14">
        <f>'analiza kip'!G15</f>
        <v/>
      </c>
      <c r="I14">
        <f>'analiza kip'!H15</f>
        <v/>
      </c>
      <c r="J14">
        <f>'analiza kip'!I15</f>
        <v/>
      </c>
      <c r="K14">
        <f>'analiza kip'!J15</f>
        <v/>
      </c>
      <c r="L14">
        <f>'analiza kip'!K15</f>
        <v/>
      </c>
      <c r="M14">
        <f>'analiza kip'!L15</f>
        <v/>
      </c>
      <c r="N14">
        <f>'analiza kip'!M15</f>
        <v/>
      </c>
      <c r="O14">
        <f>'analiza kip'!N15</f>
        <v/>
      </c>
      <c r="P14">
        <f>'analiza kip'!O15</f>
        <v/>
      </c>
      <c r="Q14">
        <f>'analiza kip'!P15</f>
        <v/>
      </c>
      <c r="R14">
        <f>'analiza kip'!Q15</f>
        <v/>
      </c>
      <c r="S14">
        <f>'analiza kip'!R15</f>
        <v/>
      </c>
      <c r="T14">
        <f>'analiza kip'!S15</f>
        <v/>
      </c>
      <c r="U14">
        <f>'analiza kip'!T15</f>
        <v/>
      </c>
    </row>
    <row r="15">
      <c r="C15">
        <f>'analiza kip'!B16</f>
        <v/>
      </c>
      <c r="D15">
        <f>'analiza kip'!C16</f>
        <v/>
      </c>
      <c r="E15">
        <f>'analiza kip'!D16</f>
        <v/>
      </c>
      <c r="F15">
        <f>'analiza kip'!E16</f>
        <v/>
      </c>
      <c r="G15">
        <f>'analiza kip'!F16</f>
        <v/>
      </c>
      <c r="H15">
        <f>'analiza kip'!G16</f>
        <v/>
      </c>
      <c r="I15">
        <f>'analiza kip'!H16</f>
        <v/>
      </c>
      <c r="J15">
        <f>'analiza kip'!I16</f>
        <v/>
      </c>
      <c r="K15">
        <f>'analiza kip'!J16</f>
        <v/>
      </c>
      <c r="L15">
        <f>'analiza kip'!K16</f>
        <v/>
      </c>
      <c r="M15">
        <f>'analiza kip'!L16</f>
        <v/>
      </c>
      <c r="N15">
        <f>'analiza kip'!M16</f>
        <v/>
      </c>
      <c r="O15">
        <f>'analiza kip'!N16</f>
        <v/>
      </c>
      <c r="P15">
        <f>'analiza kip'!O16</f>
        <v/>
      </c>
      <c r="Q15">
        <f>'analiza kip'!P16</f>
        <v/>
      </c>
      <c r="R15">
        <f>'analiza kip'!Q16</f>
        <v/>
      </c>
      <c r="S15">
        <f>'analiza kip'!R16</f>
        <v/>
      </c>
      <c r="T15">
        <f>'analiza kip'!S16</f>
        <v/>
      </c>
      <c r="U15">
        <f>'analiza kip'!T16</f>
        <v/>
      </c>
    </row>
    <row r="16">
      <c r="C16">
        <f>'analiza kip'!B17</f>
        <v/>
      </c>
      <c r="D16">
        <f>'analiza kip'!C17</f>
        <v/>
      </c>
      <c r="E16">
        <f>'analiza kip'!D17</f>
        <v/>
      </c>
      <c r="F16">
        <f>'analiza kip'!E17</f>
        <v/>
      </c>
      <c r="G16">
        <f>'analiza kip'!F17</f>
        <v/>
      </c>
      <c r="H16">
        <f>'analiza kip'!G17</f>
        <v/>
      </c>
      <c r="I16">
        <f>'analiza kip'!H17</f>
        <v/>
      </c>
      <c r="J16">
        <f>'analiza kip'!I17</f>
        <v/>
      </c>
      <c r="K16">
        <f>'analiza kip'!J17</f>
        <v/>
      </c>
      <c r="L16">
        <f>'analiza kip'!K17</f>
        <v/>
      </c>
      <c r="M16">
        <f>'analiza kip'!L17</f>
        <v/>
      </c>
      <c r="N16">
        <f>'analiza kip'!M17</f>
        <v/>
      </c>
      <c r="O16">
        <f>'analiza kip'!N17</f>
        <v/>
      </c>
      <c r="P16">
        <f>'analiza kip'!O17</f>
        <v/>
      </c>
      <c r="Q16">
        <f>'analiza kip'!P17</f>
        <v/>
      </c>
      <c r="R16">
        <f>'analiza kip'!Q17</f>
        <v/>
      </c>
      <c r="S16">
        <f>'analiza kip'!R17</f>
        <v/>
      </c>
      <c r="T16">
        <f>'analiza kip'!S17</f>
        <v/>
      </c>
      <c r="U16">
        <f>'analiza kip'!T17</f>
        <v/>
      </c>
    </row>
    <row r="17">
      <c r="C17">
        <f>C3-C7</f>
        <v/>
      </c>
      <c r="D17">
        <f>D3-D7</f>
        <v/>
      </c>
      <c r="E17">
        <f>E3-E7</f>
        <v/>
      </c>
      <c r="F17">
        <f>F3-F7</f>
        <v/>
      </c>
      <c r="G17">
        <f>G3-G7</f>
        <v/>
      </c>
      <c r="H17">
        <f>H3-H7</f>
        <v/>
      </c>
      <c r="I17">
        <f>I3-I7</f>
        <v/>
      </c>
      <c r="J17">
        <f>J3-J7</f>
        <v/>
      </c>
      <c r="K17">
        <f>K3-K7</f>
        <v/>
      </c>
      <c r="L17">
        <f>L3-L7</f>
        <v/>
      </c>
      <c r="M17">
        <f>M3-M7</f>
        <v/>
      </c>
      <c r="N17">
        <f>N3-N7</f>
        <v/>
      </c>
      <c r="O17">
        <f>O3-O7</f>
        <v/>
      </c>
      <c r="P17">
        <f>P3-P7</f>
        <v/>
      </c>
      <c r="Q17">
        <f>Q3-Q7</f>
        <v/>
      </c>
      <c r="R17">
        <f>R3-R7</f>
        <v/>
      </c>
      <c r="S17">
        <f>S3-S7</f>
        <v/>
      </c>
      <c r="T17">
        <f>T3-T7</f>
        <v/>
      </c>
      <c r="U17">
        <f>U3-U7</f>
        <v/>
      </c>
    </row>
    <row r="18">
      <c r="C18">
        <f>'analiza kip'!B19</f>
        <v/>
      </c>
      <c r="D18">
        <f>'analiza kip'!C19</f>
        <v/>
      </c>
      <c r="E18">
        <f>'analiza kip'!D19</f>
        <v/>
      </c>
      <c r="F18">
        <f>'analiza kip'!E19</f>
        <v/>
      </c>
      <c r="G18">
        <f>'analiza kip'!F19</f>
        <v/>
      </c>
      <c r="H18">
        <f>'analiza kip'!G19</f>
        <v/>
      </c>
      <c r="I18">
        <f>'analiza kip'!H19</f>
        <v/>
      </c>
      <c r="J18">
        <f>'analiza kip'!I19</f>
        <v/>
      </c>
      <c r="K18">
        <f>'analiza kip'!J19</f>
        <v/>
      </c>
      <c r="L18">
        <f>'analiza kip'!K19</f>
        <v/>
      </c>
      <c r="M18">
        <f>'analiza kip'!L19</f>
        <v/>
      </c>
      <c r="N18">
        <f>'analiza kip'!M19</f>
        <v/>
      </c>
      <c r="O18">
        <f>'analiza kip'!N19</f>
        <v/>
      </c>
      <c r="P18">
        <f>'analiza kip'!O19</f>
        <v/>
      </c>
      <c r="Q18">
        <f>'analiza kip'!P19</f>
        <v/>
      </c>
      <c r="R18">
        <f>'analiza kip'!Q19</f>
        <v/>
      </c>
      <c r="S18">
        <f>'analiza kip'!R19</f>
        <v/>
      </c>
      <c r="T18">
        <f>'analiza kip'!S19</f>
        <v/>
      </c>
      <c r="U18">
        <f>'analiza kip'!T19</f>
        <v/>
      </c>
    </row>
    <row r="19">
      <c r="C19">
        <f>'analiza kip'!B20</f>
        <v/>
      </c>
      <c r="D19">
        <f>'analiza kip'!C20</f>
        <v/>
      </c>
      <c r="E19">
        <f>'analiza kip'!D20</f>
        <v/>
      </c>
      <c r="F19">
        <f>'analiza kip'!E20</f>
        <v/>
      </c>
      <c r="G19">
        <f>'analiza kip'!F20</f>
        <v/>
      </c>
      <c r="H19">
        <f>'analiza kip'!G20</f>
        <v/>
      </c>
      <c r="I19">
        <f>'analiza kip'!H20</f>
        <v/>
      </c>
      <c r="J19">
        <f>'analiza kip'!I20</f>
        <v/>
      </c>
      <c r="K19">
        <f>'analiza kip'!J20</f>
        <v/>
      </c>
      <c r="L19">
        <f>'analiza kip'!K20</f>
        <v/>
      </c>
      <c r="M19">
        <f>'analiza kip'!L20</f>
        <v/>
      </c>
      <c r="N19">
        <f>'analiza kip'!M20</f>
        <v/>
      </c>
      <c r="O19">
        <f>'analiza kip'!N20</f>
        <v/>
      </c>
      <c r="P19">
        <f>'analiza kip'!O20</f>
        <v/>
      </c>
      <c r="Q19">
        <f>'analiza kip'!P20</f>
        <v/>
      </c>
      <c r="R19">
        <f>'analiza kip'!Q20</f>
        <v/>
      </c>
      <c r="S19">
        <f>'analiza kip'!R20</f>
        <v/>
      </c>
      <c r="T19">
        <f>'analiza kip'!S20</f>
        <v/>
      </c>
      <c r="U19">
        <f>'analiza kip'!T20</f>
        <v/>
      </c>
    </row>
    <row r="20">
      <c r="C20">
        <f>C17+C18-C19</f>
        <v/>
      </c>
      <c r="D20">
        <f>D17+D18-D19</f>
        <v/>
      </c>
      <c r="E20">
        <f>E17+E18-E19</f>
        <v/>
      </c>
      <c r="F20">
        <f>F17+F18-F19</f>
        <v/>
      </c>
      <c r="G20">
        <f>G17+G18-G19</f>
        <v/>
      </c>
      <c r="H20">
        <f>H17+H18-H19</f>
        <v/>
      </c>
      <c r="I20">
        <f>I17+I18-I19</f>
        <v/>
      </c>
      <c r="J20">
        <f>J17+J18-J19</f>
        <v/>
      </c>
      <c r="K20">
        <f>K17+K18-K19</f>
        <v/>
      </c>
      <c r="L20">
        <f>L17+L18-L19</f>
        <v/>
      </c>
      <c r="M20">
        <f>M17+M18-M19</f>
        <v/>
      </c>
      <c r="N20">
        <f>N17+N18-N19</f>
        <v/>
      </c>
      <c r="O20">
        <f>O17+O18-O19</f>
        <v/>
      </c>
      <c r="P20">
        <f>P17+P18-P19</f>
        <v/>
      </c>
      <c r="Q20">
        <f>Q17+Q18-Q19</f>
        <v/>
      </c>
      <c r="R20">
        <f>R17+R18-R19</f>
        <v/>
      </c>
      <c r="S20">
        <f>S17+S18-S19</f>
        <v/>
      </c>
      <c r="T20">
        <f>T17+T18-T19</f>
        <v/>
      </c>
      <c r="U20">
        <f>U17+U18-U19</f>
        <v/>
      </c>
    </row>
    <row r="21">
      <c r="C21">
        <f>'analiza kip'!B22</f>
        <v/>
      </c>
      <c r="D21">
        <f>'analiza kip'!C22</f>
        <v/>
      </c>
      <c r="E21">
        <f>'analiza kip'!D22</f>
        <v/>
      </c>
      <c r="F21">
        <f>'analiza kip'!E22</f>
        <v/>
      </c>
      <c r="G21">
        <f>'analiza kip'!F22</f>
        <v/>
      </c>
      <c r="H21">
        <f>'analiza kip'!G22</f>
        <v/>
      </c>
      <c r="I21">
        <f>'analiza kip'!H22</f>
        <v/>
      </c>
      <c r="J21">
        <f>'analiza kip'!I22</f>
        <v/>
      </c>
      <c r="K21">
        <f>'analiza kip'!J22</f>
        <v/>
      </c>
      <c r="L21">
        <f>'analiza kip'!K22</f>
        <v/>
      </c>
      <c r="M21">
        <f>'analiza kip'!L22</f>
        <v/>
      </c>
      <c r="N21">
        <f>'analiza kip'!M22</f>
        <v/>
      </c>
      <c r="O21">
        <f>'analiza kip'!N22</f>
        <v/>
      </c>
      <c r="P21">
        <f>'analiza kip'!O22</f>
        <v/>
      </c>
      <c r="Q21">
        <f>'analiza kip'!P22</f>
        <v/>
      </c>
      <c r="R21">
        <f>'analiza kip'!Q22</f>
        <v/>
      </c>
      <c r="S21">
        <f>'analiza kip'!R22</f>
        <v/>
      </c>
      <c r="T21">
        <f>'analiza kip'!S22</f>
        <v/>
      </c>
      <c r="U21">
        <f>'analiza kip'!T22</f>
        <v/>
      </c>
    </row>
    <row r="22">
      <c r="C22">
        <f>C20-C21</f>
        <v/>
      </c>
      <c r="D22">
        <f>D20-D21</f>
        <v/>
      </c>
      <c r="E22">
        <f>E20-E21</f>
        <v/>
      </c>
      <c r="F22">
        <f>F20-F21</f>
        <v/>
      </c>
      <c r="G22">
        <f>G20-G21</f>
        <v/>
      </c>
      <c r="H22">
        <f>H20-H21</f>
        <v/>
      </c>
      <c r="I22">
        <f>I20-I21</f>
        <v/>
      </c>
      <c r="J22">
        <f>J20-J21</f>
        <v/>
      </c>
      <c r="K22">
        <f>K20-K21</f>
        <v/>
      </c>
      <c r="L22">
        <f>L20-L21</f>
        <v/>
      </c>
      <c r="M22">
        <f>M20-M21</f>
        <v/>
      </c>
      <c r="N22">
        <f>N20-N21</f>
        <v/>
      </c>
      <c r="O22">
        <f>O20-O21</f>
        <v/>
      </c>
      <c r="P22">
        <f>P20-P21</f>
        <v/>
      </c>
      <c r="Q22">
        <f>Q20-Q21</f>
        <v/>
      </c>
      <c r="R22">
        <f>R20-R21</f>
        <v/>
      </c>
      <c r="S22">
        <f>S20-S21</f>
        <v/>
      </c>
      <c r="T22">
        <f>T20-T21</f>
        <v/>
      </c>
      <c r="U22">
        <f>U20-U21</f>
        <v/>
      </c>
    </row>
    <row r="23">
      <c r="C23">
        <f>'analiza kip'!B24</f>
        <v/>
      </c>
      <c r="D23">
        <f>'analiza kip'!C24</f>
        <v/>
      </c>
      <c r="E23">
        <f>'analiza kip'!D24</f>
        <v/>
      </c>
      <c r="F23">
        <f>'analiza kip'!E24</f>
        <v/>
      </c>
      <c r="G23">
        <f>'analiza kip'!F24</f>
        <v/>
      </c>
      <c r="H23">
        <f>'analiza kip'!G24</f>
        <v/>
      </c>
      <c r="I23">
        <f>'analiza kip'!H24</f>
        <v/>
      </c>
      <c r="J23">
        <f>'analiza kip'!I24</f>
        <v/>
      </c>
      <c r="K23">
        <f>'analiza kip'!J24</f>
        <v/>
      </c>
      <c r="L23">
        <f>'analiza kip'!K24</f>
        <v/>
      </c>
      <c r="M23">
        <f>'analiza kip'!L24</f>
        <v/>
      </c>
      <c r="N23">
        <f>'analiza kip'!M24</f>
        <v/>
      </c>
      <c r="O23">
        <f>'analiza kip'!N24</f>
        <v/>
      </c>
      <c r="P23">
        <f>'analiza kip'!O24</f>
        <v/>
      </c>
      <c r="Q23">
        <f>'analiza kip'!P24</f>
        <v/>
      </c>
      <c r="R23">
        <f>'analiza kip'!Q24</f>
        <v/>
      </c>
      <c r="S23">
        <f>'analiza kip'!R24</f>
        <v/>
      </c>
      <c r="T23">
        <f>'analiza kip'!S24</f>
        <v/>
      </c>
      <c r="U23">
        <f>'analiza kip'!T24</f>
        <v/>
      </c>
    </row>
    <row r="26">
      <c r="C26">
        <f>'analiza kip'!B3</f>
        <v/>
      </c>
      <c r="D26">
        <f>'analiza kip'!C3</f>
        <v/>
      </c>
      <c r="E26">
        <f>'analiza kip'!D3</f>
        <v/>
      </c>
      <c r="F26">
        <f>'analiza kip'!E3</f>
        <v/>
      </c>
      <c r="G26">
        <f>'analiza kip'!F3</f>
        <v/>
      </c>
      <c r="H26">
        <f>'analiza kip'!G3</f>
        <v/>
      </c>
      <c r="I26">
        <f>'analiza kip'!H3</f>
        <v/>
      </c>
      <c r="J26">
        <f>'analiza kip'!I3</f>
        <v/>
      </c>
      <c r="K26">
        <f>'analiza kip'!J3</f>
        <v/>
      </c>
      <c r="L26">
        <f>'analiza kip'!K3</f>
        <v/>
      </c>
      <c r="M26">
        <f>'analiza kip'!L3</f>
        <v/>
      </c>
      <c r="N26">
        <f>'analiza kip'!M3</f>
        <v/>
      </c>
      <c r="O26">
        <f>'analiza kip'!N3</f>
        <v/>
      </c>
      <c r="P26">
        <f>'analiza kip'!O3</f>
        <v/>
      </c>
      <c r="Q26">
        <f>'analiza kip'!P3</f>
        <v/>
      </c>
      <c r="R26">
        <f>'analiza kip'!Q3</f>
        <v/>
      </c>
      <c r="S26">
        <f>'analiza kip'!R3</f>
        <v/>
      </c>
      <c r="T26">
        <f>'analiza kip'!S3</f>
        <v/>
      </c>
      <c r="U26">
        <f>'analiza kip'!T3</f>
        <v/>
      </c>
    </row>
    <row r="27">
      <c r="C27" t="inlineStr">
        <is>
          <t>x</t>
        </is>
      </c>
      <c r="D27">
        <f>IFERROR(D3/C3,0)</f>
        <v/>
      </c>
      <c r="E27">
        <f>IFERROR(E3/D3,0)</f>
        <v/>
      </c>
      <c r="F27">
        <f>IFERROR(F3/E3,0)</f>
        <v/>
      </c>
      <c r="G27">
        <f>IFERROR(G3/F3,0)</f>
        <v/>
      </c>
      <c r="H27">
        <f>IFERROR(H3/G3,0)</f>
        <v/>
      </c>
      <c r="I27">
        <f>IFERROR(I3/H3,0)</f>
        <v/>
      </c>
      <c r="J27">
        <f>IFERROR(J3/I3,0)</f>
        <v/>
      </c>
      <c r="K27">
        <f>IFERROR(K3/J3,0)</f>
        <v/>
      </c>
      <c r="L27">
        <f>IFERROR(L3/K3,0)</f>
        <v/>
      </c>
      <c r="M27">
        <f>IFERROR(M3/L3,0)</f>
        <v/>
      </c>
      <c r="N27">
        <f>IFERROR(N3/M3,0)</f>
        <v/>
      </c>
      <c r="O27">
        <f>IFERROR(O3/N3,0)</f>
        <v/>
      </c>
      <c r="P27">
        <f>IFERROR(P3/O3,0)</f>
        <v/>
      </c>
      <c r="Q27">
        <f>IFERROR(Q3/P3,0)</f>
        <v/>
      </c>
      <c r="R27">
        <f>IFERROR(R3/Q3,0)</f>
        <v/>
      </c>
      <c r="S27">
        <f>IFERROR(S3/R3,0)</f>
        <v/>
      </c>
      <c r="T27">
        <f>IFERROR(T3/S3,0)</f>
        <v/>
      </c>
      <c r="U27">
        <f>IFERROR(U3/T3,0)</f>
        <v/>
      </c>
    </row>
    <row r="28">
      <c r="C28" t="inlineStr">
        <is>
          <t>x</t>
        </is>
      </c>
      <c r="D28">
        <f>IFERROR(D7/C7,0)</f>
        <v/>
      </c>
      <c r="E28">
        <f>IFERROR(E7/D7,0)</f>
        <v/>
      </c>
      <c r="F28">
        <f>IFERROR(F7/E7,0)</f>
        <v/>
      </c>
      <c r="G28">
        <f>IFERROR(G7/F7,0)</f>
        <v/>
      </c>
      <c r="H28">
        <f>IFERROR(H7/G7,0)</f>
        <v/>
      </c>
      <c r="I28">
        <f>IFERROR(I7/H7,0)</f>
        <v/>
      </c>
      <c r="J28">
        <f>IFERROR(J7/I7,0)</f>
        <v/>
      </c>
      <c r="K28">
        <f>IFERROR(K7/J7,0)</f>
        <v/>
      </c>
      <c r="L28">
        <f>IFERROR(L7/K7,0)</f>
        <v/>
      </c>
      <c r="M28">
        <f>IFERROR(M7/L7,0)</f>
        <v/>
      </c>
      <c r="N28">
        <f>IFERROR(N7/M7,0)</f>
        <v/>
      </c>
      <c r="O28">
        <f>IFERROR(O7/N7,0)</f>
        <v/>
      </c>
      <c r="P28">
        <f>IFERROR(P7/O7,0)</f>
        <v/>
      </c>
      <c r="Q28">
        <f>IFERROR(Q7/P7,0)</f>
        <v/>
      </c>
      <c r="R28">
        <f>IFERROR(R7/Q7,0)</f>
        <v/>
      </c>
      <c r="S28">
        <f>IFERROR(S7/R7,0)</f>
        <v/>
      </c>
      <c r="T28">
        <f>IFERROR(T7/S7,0)</f>
        <v/>
      </c>
      <c r="U28">
        <f>IFERROR(U7/T7,0)</f>
        <v/>
      </c>
    </row>
    <row r="29">
      <c r="C29" t="inlineStr">
        <is>
          <t>x</t>
        </is>
      </c>
      <c r="D29">
        <f>IFERROR(D17/C17,0)</f>
        <v/>
      </c>
      <c r="E29">
        <f>IFERROR(E17/D17,0)</f>
        <v/>
      </c>
      <c r="F29">
        <f>IFERROR(F17/E17,0)</f>
        <v/>
      </c>
      <c r="G29">
        <f>IFERROR(G17/F17,0)</f>
        <v/>
      </c>
      <c r="H29">
        <f>IFERROR(H17/G17,0)</f>
        <v/>
      </c>
      <c r="I29">
        <f>IFERROR(I17/H17,0)</f>
        <v/>
      </c>
      <c r="J29">
        <f>IFERROR(J17/I17,0)</f>
        <v/>
      </c>
      <c r="K29">
        <f>IFERROR(K17/J17,0)</f>
        <v/>
      </c>
      <c r="L29">
        <f>IFERROR(L17/K17,0)</f>
        <v/>
      </c>
      <c r="M29">
        <f>IFERROR(M17/L17,0)</f>
        <v/>
      </c>
      <c r="N29">
        <f>IFERROR(N17/M17,0)</f>
        <v/>
      </c>
      <c r="O29">
        <f>IFERROR(O17/N17,0)</f>
        <v/>
      </c>
      <c r="P29">
        <f>IFERROR(P17/O17,0)</f>
        <v/>
      </c>
      <c r="Q29">
        <f>IFERROR(Q17/P17,0)</f>
        <v/>
      </c>
      <c r="R29">
        <f>IFERROR(R17/Q17,0)</f>
        <v/>
      </c>
      <c r="S29">
        <f>IFERROR(S17/R17,0)</f>
        <v/>
      </c>
      <c r="T29">
        <f>IFERROR(T17/S17,0)</f>
        <v/>
      </c>
      <c r="U29">
        <f>IFERROR(U17/T17,0)</f>
        <v/>
      </c>
    </row>
    <row r="30">
      <c r="C30" t="inlineStr">
        <is>
          <t>x</t>
        </is>
      </c>
      <c r="D30">
        <f>IFERROR(D22/C22,0)</f>
        <v/>
      </c>
      <c r="E30">
        <f>IFERROR(E22/D22,0)</f>
        <v/>
      </c>
      <c r="F30">
        <f>IFERROR(F22/E22,0)</f>
        <v/>
      </c>
      <c r="G30">
        <f>IFERROR(G22/F22,0)</f>
        <v/>
      </c>
      <c r="H30">
        <f>IFERROR(H22/G22,0)</f>
        <v/>
      </c>
      <c r="I30">
        <f>IFERROR(I22/H22,0)</f>
        <v/>
      </c>
      <c r="J30">
        <f>IFERROR(J22/I22,0)</f>
        <v/>
      </c>
      <c r="K30">
        <f>IFERROR(K22/J22,0)</f>
        <v/>
      </c>
      <c r="L30">
        <f>IFERROR(L22/K22,0)</f>
        <v/>
      </c>
      <c r="M30">
        <f>IFERROR(M22/L22,0)</f>
        <v/>
      </c>
      <c r="N30">
        <f>IFERROR(N22/M22,0)</f>
        <v/>
      </c>
      <c r="O30">
        <f>IFERROR(O22/N22,0)</f>
        <v/>
      </c>
      <c r="P30">
        <f>IFERROR(P22/O22,0)</f>
        <v/>
      </c>
      <c r="Q30">
        <f>IFERROR(Q22/P22,0)</f>
        <v/>
      </c>
      <c r="R30">
        <f>IFERROR(R22/Q22,0)</f>
        <v/>
      </c>
      <c r="S30">
        <f>IFERROR(S22/R22,0)</f>
        <v/>
      </c>
      <c r="T30">
        <f>IFERROR(T22/S22,0)</f>
        <v/>
      </c>
      <c r="U30">
        <f>IFERROR(U22/T22,0)</f>
        <v/>
      </c>
    </row>
    <row r="32">
      <c r="C32">
        <f>'analiza kip'!B3</f>
        <v/>
      </c>
      <c r="D32">
        <f>'analiza kip'!C3</f>
        <v/>
      </c>
      <c r="E32">
        <f>'analiza kip'!D3</f>
        <v/>
      </c>
      <c r="F32">
        <f>'analiza kip'!E3</f>
        <v/>
      </c>
      <c r="G32">
        <f>'analiza kip'!F3</f>
        <v/>
      </c>
      <c r="H32">
        <f>'analiza kip'!G3</f>
        <v/>
      </c>
      <c r="I32">
        <f>'analiza kip'!H3</f>
        <v/>
      </c>
      <c r="J32">
        <f>'analiza kip'!I3</f>
        <v/>
      </c>
      <c r="K32">
        <f>'analiza kip'!J3</f>
        <v/>
      </c>
      <c r="L32">
        <f>'analiza kip'!K3</f>
        <v/>
      </c>
      <c r="M32">
        <f>'analiza kip'!L3</f>
        <v/>
      </c>
      <c r="N32">
        <f>'analiza kip'!M3</f>
        <v/>
      </c>
      <c r="O32">
        <f>'analiza kip'!N3</f>
        <v/>
      </c>
      <c r="P32">
        <f>'analiza kip'!O3</f>
        <v/>
      </c>
      <c r="Q32">
        <f>'analiza kip'!P3</f>
        <v/>
      </c>
      <c r="R32">
        <f>'analiza kip'!Q3</f>
        <v/>
      </c>
      <c r="S32">
        <f>'analiza kip'!R3</f>
        <v/>
      </c>
      <c r="T32">
        <f>'analiza kip'!S3</f>
        <v/>
      </c>
      <c r="U32">
        <f>'analiza kip'!T3</f>
        <v/>
      </c>
    </row>
    <row r="33">
      <c r="C33">
        <f>SUM(C34:C36)</f>
        <v/>
      </c>
      <c r="D33">
        <f>SUM(D34:D36)</f>
        <v/>
      </c>
      <c r="E33">
        <f>SUM(E34:E36)</f>
        <v/>
      </c>
      <c r="F33">
        <f>SUM(F34:F36)</f>
        <v/>
      </c>
      <c r="G33">
        <f>SUM(G34:G36)</f>
        <v/>
      </c>
      <c r="H33">
        <f>SUM(H34:H36)</f>
        <v/>
      </c>
      <c r="I33">
        <f>SUM(I34:I36)</f>
        <v/>
      </c>
      <c r="J33">
        <f>SUM(J34:J36)</f>
        <v/>
      </c>
      <c r="K33">
        <f>SUM(K34:K36)</f>
        <v/>
      </c>
      <c r="L33">
        <f>SUM(L34:L36)</f>
        <v/>
      </c>
      <c r="M33">
        <f>SUM(M34:M36)</f>
        <v/>
      </c>
      <c r="N33">
        <f>SUM(N34:N36)</f>
        <v/>
      </c>
      <c r="O33">
        <f>SUM(O34:O36)</f>
        <v/>
      </c>
      <c r="P33">
        <f>SUM(P34:P36)</f>
        <v/>
      </c>
      <c r="Q33">
        <f>SUM(Q34:Q36)</f>
        <v/>
      </c>
      <c r="R33">
        <f>SUM(R34:R36)</f>
        <v/>
      </c>
      <c r="S33">
        <f>SUM(S34:S36)</f>
        <v/>
      </c>
      <c r="T33">
        <f>SUM(T34:T36)</f>
        <v/>
      </c>
      <c r="U33">
        <f>SUM(U34:U36)</f>
        <v/>
      </c>
    </row>
    <row r="34">
      <c r="C34">
        <f>IFERROR(C8/C$7,0)</f>
        <v/>
      </c>
      <c r="D34">
        <f>IFERROR(D8/D$7,0)</f>
        <v/>
      </c>
      <c r="E34">
        <f>IFERROR(E8/E$7,0)</f>
        <v/>
      </c>
      <c r="F34">
        <f>IFERROR(F8/F$7,0)</f>
        <v/>
      </c>
      <c r="G34">
        <f>IFERROR(G8/G$7,0)</f>
        <v/>
      </c>
      <c r="H34">
        <f>IFERROR(H8/H$7,0)</f>
        <v/>
      </c>
      <c r="I34">
        <f>IFERROR(I8/I$7,0)</f>
        <v/>
      </c>
      <c r="J34">
        <f>IFERROR(J8/J$7,0)</f>
        <v/>
      </c>
      <c r="K34">
        <f>IFERROR(K8/K$7,0)</f>
        <v/>
      </c>
      <c r="L34">
        <f>IFERROR(L8/L$7,0)</f>
        <v/>
      </c>
      <c r="M34">
        <f>IFERROR(M8/M$7,0)</f>
        <v/>
      </c>
      <c r="N34">
        <f>IFERROR(N8/N$7,0)</f>
        <v/>
      </c>
      <c r="O34">
        <f>IFERROR(O8/O$7,0)</f>
        <v/>
      </c>
      <c r="P34">
        <f>IFERROR(P8/P$7,0)</f>
        <v/>
      </c>
      <c r="Q34">
        <f>IFERROR(Q8/Q$7,0)</f>
        <v/>
      </c>
      <c r="R34">
        <f>IFERROR(R8/R$7,0)</f>
        <v/>
      </c>
      <c r="S34">
        <f>IFERROR(S8/S$7,0)</f>
        <v/>
      </c>
      <c r="T34">
        <f>IFERROR(T8/T$7,0)</f>
        <v/>
      </c>
      <c r="U34">
        <f>IFERROR(U8/U$7,0)</f>
        <v/>
      </c>
    </row>
    <row r="35">
      <c r="C35">
        <f>IFERROR(C10/C$7,0)</f>
        <v/>
      </c>
      <c r="D35">
        <f>IFERROR(D10/D$7,0)</f>
        <v/>
      </c>
      <c r="E35">
        <f>IFERROR(E10/E$7,0)</f>
        <v/>
      </c>
      <c r="F35">
        <f>IFERROR(F10/F$7,0)</f>
        <v/>
      </c>
      <c r="G35">
        <f>IFERROR(G10/G$7,0)</f>
        <v/>
      </c>
      <c r="H35">
        <f>IFERROR(H10/H$7,0)</f>
        <v/>
      </c>
      <c r="I35">
        <f>IFERROR(I10/I$7,0)</f>
        <v/>
      </c>
      <c r="J35">
        <f>IFERROR(J10/J$7,0)</f>
        <v/>
      </c>
      <c r="K35">
        <f>IFERROR(K10/K$7,0)</f>
        <v/>
      </c>
      <c r="L35">
        <f>IFERROR(L10/L$7,0)</f>
        <v/>
      </c>
      <c r="M35">
        <f>IFERROR(M10/M$7,0)</f>
        <v/>
      </c>
      <c r="N35">
        <f>IFERROR(N10/N$7,0)</f>
        <v/>
      </c>
      <c r="O35">
        <f>IFERROR(O10/O$7,0)</f>
        <v/>
      </c>
      <c r="P35">
        <f>IFERROR(P10/P$7,0)</f>
        <v/>
      </c>
      <c r="Q35">
        <f>IFERROR(Q10/Q$7,0)</f>
        <v/>
      </c>
      <c r="R35">
        <f>IFERROR(R10/R$7,0)</f>
        <v/>
      </c>
      <c r="S35">
        <f>IFERROR(S10/S$7,0)</f>
        <v/>
      </c>
      <c r="T35">
        <f>IFERROR(T10/T$7,0)</f>
        <v/>
      </c>
      <c r="U35">
        <f>IFERROR(U10/U$7,0)</f>
        <v/>
      </c>
    </row>
    <row r="36">
      <c r="C36">
        <f>IFERROR(C11/C$7,0)</f>
        <v/>
      </c>
      <c r="D36">
        <f>IFERROR(D11/D$7,0)</f>
        <v/>
      </c>
      <c r="E36">
        <f>IFERROR(E11/E$7,0)</f>
        <v/>
      </c>
      <c r="F36">
        <f>IFERROR(F11/F$7,0)</f>
        <v/>
      </c>
      <c r="G36">
        <f>IFERROR(G11/G$7,0)</f>
        <v/>
      </c>
      <c r="H36">
        <f>IFERROR(H11/H$7,0)</f>
        <v/>
      </c>
      <c r="I36">
        <f>IFERROR(I11/I$7,0)</f>
        <v/>
      </c>
      <c r="J36">
        <f>IFERROR(J11/J$7,0)</f>
        <v/>
      </c>
      <c r="K36">
        <f>IFERROR(K11/K$7,0)</f>
        <v/>
      </c>
      <c r="L36">
        <f>IFERROR(L11/L$7,0)</f>
        <v/>
      </c>
      <c r="M36">
        <f>IFERROR(M11/M$7,0)</f>
        <v/>
      </c>
      <c r="N36">
        <f>IFERROR(N11/N$7,0)</f>
        <v/>
      </c>
      <c r="O36">
        <f>IFERROR(O11/O$7,0)</f>
        <v/>
      </c>
      <c r="P36">
        <f>IFERROR(P11/P$7,0)</f>
        <v/>
      </c>
      <c r="Q36">
        <f>IFERROR(Q11/Q$7,0)</f>
        <v/>
      </c>
      <c r="R36">
        <f>IFERROR(R11/R$7,0)</f>
        <v/>
      </c>
      <c r="S36">
        <f>IFERROR(S11/S$7,0)</f>
        <v/>
      </c>
      <c r="T36">
        <f>IFERROR(T11/T$7,0)</f>
        <v/>
      </c>
      <c r="U36">
        <f>IFERROR(U11/U$7,0)</f>
        <v/>
      </c>
    </row>
    <row r="37">
      <c r="C37">
        <f>IFERROR(C12/C$7,0)</f>
        <v/>
      </c>
      <c r="D37">
        <f>IFERROR(D12/D$7,0)</f>
        <v/>
      </c>
      <c r="E37">
        <f>IFERROR(E12/E$7,0)</f>
        <v/>
      </c>
      <c r="F37">
        <f>IFERROR(F12/F$7,0)</f>
        <v/>
      </c>
      <c r="G37">
        <f>IFERROR(G12/G$7,0)</f>
        <v/>
      </c>
      <c r="H37">
        <f>IFERROR(H12/H$7,0)</f>
        <v/>
      </c>
      <c r="I37">
        <f>IFERROR(I12/I$7,0)</f>
        <v/>
      </c>
      <c r="J37">
        <f>IFERROR(J12/J$7,0)</f>
        <v/>
      </c>
      <c r="K37">
        <f>IFERROR(K12/K$7,0)</f>
        <v/>
      </c>
      <c r="L37">
        <f>IFERROR(L12/L$7,0)</f>
        <v/>
      </c>
      <c r="M37">
        <f>IFERROR(M12/M$7,0)</f>
        <v/>
      </c>
      <c r="N37">
        <f>IFERROR(N12/N$7,0)</f>
        <v/>
      </c>
      <c r="O37">
        <f>IFERROR(O12/O$7,0)</f>
        <v/>
      </c>
      <c r="P37">
        <f>IFERROR(P12/P$7,0)</f>
        <v/>
      </c>
      <c r="Q37">
        <f>IFERROR(Q12/Q$7,0)</f>
        <v/>
      </c>
      <c r="R37">
        <f>IFERROR(R12/R$7,0)</f>
        <v/>
      </c>
      <c r="S37">
        <f>IFERROR(S12/S$7,0)</f>
        <v/>
      </c>
      <c r="T37">
        <f>IFERROR(T12/T$7,0)</f>
        <v/>
      </c>
      <c r="U37">
        <f>IFERROR(U12/U$7,0)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Mirosław Dzewiecki</dc:creator>
  <dcterms:created xmlns:dcterms="http://purl.org/dc/terms/" xmlns:xsi="http://www.w3.org/2001/XMLSchema-instance" xsi:type="dcterms:W3CDTF">2020-08-10T06:12:48Z</dcterms:created>
  <dcterms:modified xmlns:dcterms="http://purl.org/dc/terms/" xmlns:xsi="http://www.w3.org/2001/XMLSchema-instance" xsi:type="dcterms:W3CDTF">2026-10-30T09:37:20Z</dcterms:modified>
  <cp:lastModifiedBy>Ola Kowalkiewicz</cp:lastModifiedBy>
  <cp:lastPrinted>2023-12-13T08:47:32Z</cp:lastPrinted>
</cp:coreProperties>
</file>