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A958" lockStructure="1"/>
  <bookViews>
    <workbookView visibility="visible" minimized="0" showHorizontalScroll="1" showVerticalScroll="1" showSheetTabs="1" xWindow="0" yWindow="0" windowWidth="24000" windowHeight="9630" tabRatio="600" firstSheet="0" activeTab="1" autoFilterDateGrouping="1"/>
  </bookViews>
  <sheets>
    <sheet xmlns:r="http://schemas.openxmlformats.org/officeDocument/2006/relationships" name="INSTRUKCJA_I_PARAMETRY" sheetId="1" state="visible" r:id="rId1"/>
    <sheet xmlns:r="http://schemas.openxmlformats.org/officeDocument/2006/relationships" name="rzis " sheetId="2" state="visible" r:id="rId2"/>
    <sheet xmlns:r="http://schemas.openxmlformats.org/officeDocument/2006/relationships" name="bilans" sheetId="3" state="visible" r:id="rId3"/>
    <sheet xmlns:r="http://schemas.openxmlformats.org/officeDocument/2006/relationships" name="rachunek" sheetId="4" state="hidden" r:id="rId4"/>
    <sheet xmlns:r="http://schemas.openxmlformats.org/officeDocument/2006/relationships" name="aktywa_pasywa" sheetId="5" state="hidden" r:id="rId5"/>
    <sheet xmlns:r="http://schemas.openxmlformats.org/officeDocument/2006/relationships" name="przepływy" sheetId="6" state="hidden" r:id="rId6"/>
    <sheet xmlns:r="http://schemas.openxmlformats.org/officeDocument/2006/relationships" name="wskaźniki" sheetId="7" state="hidden" r:id="rId7"/>
    <sheet xmlns:r="http://schemas.openxmlformats.org/officeDocument/2006/relationships" name="rzis %" sheetId="8" state="hidden" r:id="rId8"/>
    <sheet xmlns:r="http://schemas.openxmlformats.org/officeDocument/2006/relationships" name="bilans_dynamika" sheetId="9" state="hidden" r:id="rId9"/>
    <sheet xmlns:r="http://schemas.openxmlformats.org/officeDocument/2006/relationships" name="bilans_struktura" sheetId="10" state="hidden" r:id="rId10"/>
    <sheet xmlns:r="http://schemas.openxmlformats.org/officeDocument/2006/relationships" name="ko" sheetId="11" state="hidden" r:id="rId11"/>
    <sheet xmlns:r="http://schemas.openxmlformats.org/officeDocument/2006/relationships" name="rating" sheetId="12" state="hidden" r:id="rId12"/>
    <sheet xmlns:r="http://schemas.openxmlformats.org/officeDocument/2006/relationships" name="kredyty" sheetId="13" state="hidden" r:id="rId13"/>
  </sheets>
  <definedNames>
    <definedName name="_TW1">#REF!</definedName>
    <definedName name="_TW2">#REF!</definedName>
    <definedName name="_TW3">#REF!</definedName>
    <definedName name="_TW4">#REF!</definedName>
    <definedName name="_TW5">#REF!</definedName>
    <definedName name="_TW6">#REF!</definedName>
    <definedName name="_TW7">#REF!</definedName>
    <definedName name="_TW8">#REF!</definedName>
    <definedName name="_TW9">#REF!</definedName>
    <definedName name="CELLNOTE0">#REF!</definedName>
    <definedName name="CELLNOTE1">#REF!</definedName>
    <definedName name="CELLNOTE10">#REF!</definedName>
    <definedName name="CELLNOTE11">#REF!</definedName>
    <definedName name="CELLNOTE12">#REF!</definedName>
    <definedName name="CELLNOTE13">#REF!</definedName>
    <definedName name="CELLNOTE14">#REF!</definedName>
    <definedName name="CELLNOTE15">#REF!</definedName>
    <definedName name="CELLNOTE16">#REF!</definedName>
    <definedName name="CELLNOTE17">#REF!</definedName>
    <definedName name="CELLNOTE18">#REF!</definedName>
    <definedName name="CELLNOTE19">#REF!</definedName>
    <definedName name="CELLNOTE2">#REF!</definedName>
    <definedName name="CELLNOTE20">#REF!</definedName>
    <definedName name="CELLNOTE21">#REF!</definedName>
    <definedName name="CELLNOTE22">#REF!</definedName>
    <definedName name="CELLNOTE23">#REF!</definedName>
    <definedName name="CELLNOTE24">#REF!</definedName>
    <definedName name="CELLNOTE25">#REF!</definedName>
    <definedName name="CELLNOTE26">#REF!</definedName>
    <definedName name="CELLNOTE27">#REF!</definedName>
    <definedName name="CELLNOTE28">#REF!</definedName>
    <definedName name="CELLNOTE29">#REF!</definedName>
    <definedName name="CELLNOTE3">#REF!</definedName>
    <definedName name="CELLNOTE30">#REF!</definedName>
    <definedName name="CELLNOTE31">#REF!</definedName>
    <definedName name="CELLNOTE32">#REF!</definedName>
    <definedName name="CELLNOTE4">#REF!</definedName>
    <definedName name="CELLNOTE5">#REF!</definedName>
    <definedName name="CELLNOTE6">#REF!</definedName>
    <definedName name="CELLNOTE7">#REF!</definedName>
    <definedName name="CELLNOTE8">#REF!</definedName>
    <definedName name="CELLNOTE9">#REF!</definedName>
    <definedName name="cena">#REF!</definedName>
    <definedName name="Cena_samochodu_leasing">#REF!</definedName>
    <definedName name="Cena_samochodu_leasing_sprzedaż">#REF!</definedName>
    <definedName name="cykl_inkasa">#REF!</definedName>
    <definedName name="kredyt_części">#REF!</definedName>
    <definedName name="kredyt_kupiecki">#REF!</definedName>
    <definedName name="Kredyty">#REF!</definedName>
    <definedName name="Liczba_rat_kredytu">#REF!</definedName>
    <definedName name="Lokata_Dynamiczna">#REF!</definedName>
    <definedName name="marża">#REF!</definedName>
    <definedName name="marża_częsci">#REF!</definedName>
    <definedName name="Odsetki_leasingowe">#REF!</definedName>
    <definedName name="Podatek_dochodowy">#REF!</definedName>
    <definedName name="PRINT_AREA">#REF!</definedName>
    <definedName name="PRINT_AREA_MI">#REF!</definedName>
    <definedName name="Rata_kredytu">#REF!</definedName>
    <definedName name="rotacja_części">#REF!</definedName>
    <definedName name="rotacja_zapasów">#REF!</definedName>
    <definedName name="Sprzedaż_towarów">#REF!</definedName>
    <definedName name="Stawka_amortyzacji">#REF!</definedName>
    <definedName name="termin_części">#REF!</definedName>
    <definedName name="vat">#REF!</definedName>
    <definedName name="Wpłata_własna">#REF!</definedName>
    <definedName name="Wybierz_formę_prowadzonej_księgowości">#REF!</definedName>
    <definedName name="Zapasy_towarów">#REF!</definedName>
    <definedName name="Zobowiązania_wobec_budżetu">#REF!</definedName>
    <definedName name="_TW1" localSheetId="1">#REF!</definedName>
    <definedName name="_TW2" localSheetId="1">#REF!</definedName>
    <definedName name="_TW3" localSheetId="1">#REF!</definedName>
    <definedName name="_TW4" localSheetId="1">#REF!</definedName>
    <definedName name="_TW5" localSheetId="1">#REF!</definedName>
    <definedName name="_TW6" localSheetId="1">#REF!</definedName>
    <definedName name="_TW7" localSheetId="1">#REF!</definedName>
    <definedName name="_TW8" localSheetId="1">#REF!</definedName>
    <definedName name="_TW9" localSheetId="1">#REF!</definedName>
    <definedName name="CELLNOTE0" localSheetId="1">#REF!</definedName>
    <definedName name="CELLNOTE1" localSheetId="1">#REF!</definedName>
    <definedName name="CELLNOTE10" localSheetId="1">#REF!</definedName>
    <definedName name="CELLNOTE11" localSheetId="1">#REF!</definedName>
    <definedName name="CELLNOTE12" localSheetId="1">#REF!</definedName>
    <definedName name="CELLNOTE13" localSheetId="1">#REF!</definedName>
    <definedName name="CELLNOTE14" localSheetId="1">#REF!</definedName>
    <definedName name="CELLNOTE15" localSheetId="1">#REF!</definedName>
    <definedName name="CELLNOTE16" localSheetId="1">#REF!</definedName>
    <definedName name="CELLNOTE17" localSheetId="1">#REF!</definedName>
    <definedName name="CELLNOTE18" localSheetId="1">#REF!</definedName>
    <definedName name="CELLNOTE19" localSheetId="1">#REF!</definedName>
    <definedName name="CELLNOTE2" localSheetId="1">#REF!</definedName>
    <definedName name="CELLNOTE20" localSheetId="1">#REF!</definedName>
    <definedName name="CELLNOTE21" localSheetId="1">#REF!</definedName>
    <definedName name="CELLNOTE22" localSheetId="1">#REF!</definedName>
    <definedName name="CELLNOTE23" localSheetId="1">#REF!</definedName>
    <definedName name="CELLNOTE24" localSheetId="1">#REF!</definedName>
    <definedName name="CELLNOTE25" localSheetId="1">#REF!</definedName>
    <definedName name="CELLNOTE26" localSheetId="1">#REF!</definedName>
    <definedName name="CELLNOTE27" localSheetId="1">#REF!</definedName>
    <definedName name="CELLNOTE28" localSheetId="1">#REF!</definedName>
    <definedName name="CELLNOTE29" localSheetId="1">#REF!</definedName>
    <definedName name="CELLNOTE3" localSheetId="1">#REF!</definedName>
    <definedName name="CELLNOTE30" localSheetId="1">#REF!</definedName>
    <definedName name="CELLNOTE31" localSheetId="1">#REF!</definedName>
    <definedName name="CELLNOTE32" localSheetId="1">#REF!</definedName>
    <definedName name="CELLNOTE4" localSheetId="1">#REF!</definedName>
    <definedName name="CELLNOTE5" localSheetId="1">#REF!</definedName>
    <definedName name="CELLNOTE6" localSheetId="1">#REF!</definedName>
    <definedName name="CELLNOTE7" localSheetId="1">#REF!</definedName>
    <definedName name="CELLNOTE8" localSheetId="1">#REF!</definedName>
    <definedName name="CELLNOTE9" localSheetId="1">#REF!</definedName>
    <definedName name="cena" localSheetId="1">#REF!</definedName>
    <definedName name="Cena_samochodu_leasing" localSheetId="1">#REF!</definedName>
    <definedName name="Cena_samochodu_leasing_sprzedaż" localSheetId="1">#REF!</definedName>
    <definedName name="cykl_inkasa" localSheetId="1">#REF!</definedName>
    <definedName name="kredyt_części" localSheetId="1">#REF!</definedName>
    <definedName name="kredyt_kupiecki" localSheetId="1">#REF!</definedName>
    <definedName name="Kredyty" localSheetId="1">#REF!</definedName>
    <definedName name="Liczba_rat_kredytu" localSheetId="1">#REF!</definedName>
    <definedName name="Lokata_Dynamiczna" localSheetId="1">#REF!</definedName>
    <definedName name="marża" localSheetId="1">#REF!</definedName>
    <definedName name="marża_częsci" localSheetId="1">#REF!</definedName>
    <definedName name="Odsetki_leasingowe" localSheetId="1">#REF!</definedName>
    <definedName name="Podatek_dochodowy" localSheetId="1">#REF!</definedName>
    <definedName name="PRINT_AREA" localSheetId="1">#REF!</definedName>
    <definedName name="PRINT_AREA_MI" localSheetId="1">#REF!</definedName>
    <definedName name="Rata_kredytu" localSheetId="1">#REF!</definedName>
    <definedName name="rotacja_części" localSheetId="1">#REF!</definedName>
    <definedName name="rotacja_zapasów" localSheetId="1">#REF!</definedName>
    <definedName name="Sprzedaż_towarów" localSheetId="1">#REF!</definedName>
    <definedName name="Stawka_amortyzacji" localSheetId="1">#REF!</definedName>
    <definedName name="termin_części" localSheetId="1">#REF!</definedName>
    <definedName name="vat" localSheetId="1">#REF!</definedName>
    <definedName name="Wpłata_własna" localSheetId="1">#REF!</definedName>
    <definedName name="Wybierz_formę_prowadzonej_księgowości" localSheetId="1">#REF!</definedName>
    <definedName name="Zapasy_towarów" localSheetId="1">#REF!</definedName>
    <definedName name="Zobowiązania_wobec_budżetu" localSheetId="1">#REF!</definedName>
    <definedName name="_xlnm.Print_Area" localSheetId="1">'rzis '!$A$1:$H$65</definedName>
    <definedName name="_TW1" localSheetId="2">#REF!</definedName>
    <definedName name="_TW2" localSheetId="2">#REF!</definedName>
    <definedName name="_TW3" localSheetId="2">#REF!</definedName>
    <definedName name="_TW4" localSheetId="2">#REF!</definedName>
    <definedName name="_TW5" localSheetId="2">#REF!</definedName>
    <definedName name="_TW6" localSheetId="2">#REF!</definedName>
    <definedName name="_TW7" localSheetId="2">#REF!</definedName>
    <definedName name="_TW8" localSheetId="2">#REF!</definedName>
    <definedName name="_TW9" localSheetId="2">#REF!</definedName>
    <definedName name="CELLNOTE0" localSheetId="2">#REF!</definedName>
    <definedName name="CELLNOTE1" localSheetId="2">#REF!</definedName>
    <definedName name="CELLNOTE10" localSheetId="2">#REF!</definedName>
    <definedName name="CELLNOTE11" localSheetId="2">#REF!</definedName>
    <definedName name="CELLNOTE12" localSheetId="2">#REF!</definedName>
    <definedName name="CELLNOTE13" localSheetId="2">#REF!</definedName>
    <definedName name="CELLNOTE14" localSheetId="2">#REF!</definedName>
    <definedName name="CELLNOTE15" localSheetId="2">#REF!</definedName>
    <definedName name="CELLNOTE16" localSheetId="2">#REF!</definedName>
    <definedName name="CELLNOTE17" localSheetId="2">#REF!</definedName>
    <definedName name="CELLNOTE18" localSheetId="2">#REF!</definedName>
    <definedName name="CELLNOTE19" localSheetId="2">#REF!</definedName>
    <definedName name="CELLNOTE2" localSheetId="2">#REF!</definedName>
    <definedName name="CELLNOTE20" localSheetId="2">#REF!</definedName>
    <definedName name="CELLNOTE21" localSheetId="2">#REF!</definedName>
    <definedName name="CELLNOTE22" localSheetId="2">#REF!</definedName>
    <definedName name="CELLNOTE23" localSheetId="2">#REF!</definedName>
    <definedName name="CELLNOTE24" localSheetId="2">#REF!</definedName>
    <definedName name="CELLNOTE25" localSheetId="2">#REF!</definedName>
    <definedName name="CELLNOTE26" localSheetId="2">#REF!</definedName>
    <definedName name="CELLNOTE27" localSheetId="2">#REF!</definedName>
    <definedName name="CELLNOTE28" localSheetId="2">#REF!</definedName>
    <definedName name="CELLNOTE29" localSheetId="2">#REF!</definedName>
    <definedName name="CELLNOTE3" localSheetId="2">#REF!</definedName>
    <definedName name="CELLNOTE30" localSheetId="2">#REF!</definedName>
    <definedName name="CELLNOTE31" localSheetId="2">#REF!</definedName>
    <definedName name="CELLNOTE32" localSheetId="2">#REF!</definedName>
    <definedName name="CELLNOTE4" localSheetId="2">#REF!</definedName>
    <definedName name="CELLNOTE5" localSheetId="2">#REF!</definedName>
    <definedName name="CELLNOTE6" localSheetId="2">#REF!</definedName>
    <definedName name="CELLNOTE7" localSheetId="2">#REF!</definedName>
    <definedName name="CELLNOTE8" localSheetId="2">#REF!</definedName>
    <definedName name="CELLNOTE9" localSheetId="2">#REF!</definedName>
    <definedName name="cena" localSheetId="2">#REF!</definedName>
    <definedName name="Cena_samochodu_leasing" localSheetId="2">#REF!</definedName>
    <definedName name="Cena_samochodu_leasing_sprzedaż" localSheetId="2">#REF!</definedName>
    <definedName name="cykl_inkasa" localSheetId="2">#REF!</definedName>
    <definedName name="kredyt_części" localSheetId="2">#REF!</definedName>
    <definedName name="kredyt_kupiecki" localSheetId="2">#REF!</definedName>
    <definedName name="Kredyty" localSheetId="2">#REF!</definedName>
    <definedName name="Liczba_rat_kredytu" localSheetId="2">#REF!</definedName>
    <definedName name="Lokata_Dynamiczna" localSheetId="2">#REF!</definedName>
    <definedName name="marża" localSheetId="2">#REF!</definedName>
    <definedName name="marża_częsci" localSheetId="2">#REF!</definedName>
    <definedName name="Odsetki_leasingowe" localSheetId="2">#REF!</definedName>
    <definedName name="Podatek_dochodowy" localSheetId="2">#REF!</definedName>
    <definedName name="PRINT_AREA" localSheetId="2">#REF!</definedName>
    <definedName name="PRINT_AREA_MI" localSheetId="2">#REF!</definedName>
    <definedName name="Rata_kredytu" localSheetId="2">#REF!</definedName>
    <definedName name="rotacja_części" localSheetId="2">#REF!</definedName>
    <definedName name="rotacja_zapasów" localSheetId="2">#REF!</definedName>
    <definedName name="Sprzedaż_towarów" localSheetId="2">#REF!</definedName>
    <definedName name="Stawka_amortyzacji" localSheetId="2">#REF!</definedName>
    <definedName name="termin_części" localSheetId="2">#REF!</definedName>
    <definedName name="vat" localSheetId="2">#REF!</definedName>
    <definedName name="Wpłata_własna" localSheetId="2">#REF!</definedName>
    <definedName name="Wybierz_formę_prowadzonej_księgowości" localSheetId="2">#REF!</definedName>
    <definedName name="Zapasy_towarów" localSheetId="2">#REF!</definedName>
    <definedName name="Zobowiązania_wobec_budżetu" localSheetId="2">#REF!</definedName>
    <definedName name="_xlnm.Print_Area" localSheetId="2">'bilans'!$A$1:$H$110</definedName>
    <definedName name="_xlnm.Print_Area" localSheetId="3">'rachunek'!$A$1:$I$60</definedName>
    <definedName name="_xlnm.Print_Area" localSheetId="4">'aktywa_pasywa'!$A$1:$I$98</definedName>
    <definedName name="_xlnm.Print_Area" localSheetId="5">'przepływy'!$B$1:$H$27</definedName>
    <definedName name="_xlnm.Print_Area" localSheetId="6">'wskaźniki'!$A$2:$G$43</definedName>
    <definedName name="_TW1" localSheetId="8">#REF!</definedName>
    <definedName name="_TW2" localSheetId="8">#REF!</definedName>
    <definedName name="_TW3" localSheetId="8">#REF!</definedName>
    <definedName name="_TW4" localSheetId="8">#REF!</definedName>
    <definedName name="_TW5" localSheetId="8">#REF!</definedName>
    <definedName name="_TW6" localSheetId="8">#REF!</definedName>
    <definedName name="_TW7" localSheetId="8">#REF!</definedName>
    <definedName name="_TW8" localSheetId="8">#REF!</definedName>
    <definedName name="_TW9" localSheetId="8">#REF!</definedName>
    <definedName name="CELLNOTE0" localSheetId="8">#REF!</definedName>
    <definedName name="CELLNOTE1" localSheetId="8">#REF!</definedName>
    <definedName name="CELLNOTE10" localSheetId="8">#REF!</definedName>
    <definedName name="CELLNOTE11" localSheetId="8">#REF!</definedName>
    <definedName name="CELLNOTE12" localSheetId="8">#REF!</definedName>
    <definedName name="CELLNOTE13" localSheetId="8">#REF!</definedName>
    <definedName name="CELLNOTE14" localSheetId="8">#REF!</definedName>
    <definedName name="CELLNOTE15" localSheetId="8">#REF!</definedName>
    <definedName name="CELLNOTE16" localSheetId="8">#REF!</definedName>
    <definedName name="CELLNOTE17" localSheetId="8">#REF!</definedName>
    <definedName name="CELLNOTE18" localSheetId="8">#REF!</definedName>
    <definedName name="CELLNOTE19" localSheetId="8">#REF!</definedName>
    <definedName name="CELLNOTE2" localSheetId="8">#REF!</definedName>
    <definedName name="CELLNOTE20" localSheetId="8">#REF!</definedName>
    <definedName name="CELLNOTE21" localSheetId="8">#REF!</definedName>
    <definedName name="CELLNOTE22" localSheetId="8">#REF!</definedName>
    <definedName name="CELLNOTE23" localSheetId="8">#REF!</definedName>
    <definedName name="CELLNOTE24" localSheetId="8">#REF!</definedName>
    <definedName name="CELLNOTE25" localSheetId="8">#REF!</definedName>
    <definedName name="CELLNOTE26" localSheetId="8">#REF!</definedName>
    <definedName name="CELLNOTE27" localSheetId="8">#REF!</definedName>
    <definedName name="CELLNOTE28" localSheetId="8">#REF!</definedName>
    <definedName name="CELLNOTE29" localSheetId="8">#REF!</definedName>
    <definedName name="CELLNOTE3" localSheetId="8">#REF!</definedName>
    <definedName name="CELLNOTE30" localSheetId="8">#REF!</definedName>
    <definedName name="CELLNOTE31" localSheetId="8">#REF!</definedName>
    <definedName name="CELLNOTE32" localSheetId="8">#REF!</definedName>
    <definedName name="CELLNOTE4" localSheetId="8">#REF!</definedName>
    <definedName name="CELLNOTE5" localSheetId="8">#REF!</definedName>
    <definedName name="CELLNOTE6" localSheetId="8">#REF!</definedName>
    <definedName name="CELLNOTE7" localSheetId="8">#REF!</definedName>
    <definedName name="CELLNOTE8" localSheetId="8">#REF!</definedName>
    <definedName name="CELLNOTE9" localSheetId="8">#REF!</definedName>
    <definedName name="cena" localSheetId="8">#REF!</definedName>
    <definedName name="Cena_samochodu_leasing" localSheetId="8">#REF!</definedName>
    <definedName name="Cena_samochodu_leasing_sprzedaż" localSheetId="8">#REF!</definedName>
    <definedName name="cykl_inkasa" localSheetId="8">#REF!</definedName>
    <definedName name="kredyt_części" localSheetId="8">#REF!</definedName>
    <definedName name="kredyt_kupiecki" localSheetId="8">#REF!</definedName>
    <definedName name="Kredyty" localSheetId="8">#REF!</definedName>
    <definedName name="Liczba_rat_kredytu" localSheetId="8">#REF!</definedName>
    <definedName name="Lokata_Dynamiczna" localSheetId="8">#REF!</definedName>
    <definedName name="marża" localSheetId="8">#REF!</definedName>
    <definedName name="marża_częsci" localSheetId="8">#REF!</definedName>
    <definedName name="Odsetki_leasingowe" localSheetId="8">#REF!</definedName>
    <definedName name="Podatek_dochodowy" localSheetId="8">#REF!</definedName>
    <definedName name="PRINT_AREA" localSheetId="8">#REF!</definedName>
    <definedName name="PRINT_AREA_MI" localSheetId="8">#REF!</definedName>
    <definedName name="Rata_kredytu" localSheetId="8">#REF!</definedName>
    <definedName name="rotacja_części" localSheetId="8">#REF!</definedName>
    <definedName name="rotacja_zapasów" localSheetId="8">#REF!</definedName>
    <definedName name="Sprzedaż_towarów" localSheetId="8">#REF!</definedName>
    <definedName name="Stawka_amortyzacji" localSheetId="8">#REF!</definedName>
    <definedName name="termin_części" localSheetId="8">#REF!</definedName>
    <definedName name="vat" localSheetId="8">#REF!</definedName>
    <definedName name="Wpłata_własna" localSheetId="8">#REF!</definedName>
    <definedName name="Wybierz_formę_prowadzonej_księgowości" localSheetId="8">#REF!</definedName>
    <definedName name="Zapasy_towarów" localSheetId="8">#REF!</definedName>
    <definedName name="Zobowiązania_wobec_budżetu" localSheetId="8">#REF!</definedName>
    <definedName name="_xlnm.Print_Area" localSheetId="8">'bilans_dynamika'!$A$2:$I$99</definedName>
    <definedName name="_TW1" localSheetId="9">#REF!</definedName>
    <definedName name="_TW2" localSheetId="9">#REF!</definedName>
    <definedName name="_TW3" localSheetId="9">#REF!</definedName>
    <definedName name="_TW4" localSheetId="9">#REF!</definedName>
    <definedName name="_TW5" localSheetId="9">#REF!</definedName>
    <definedName name="_TW6" localSheetId="9">#REF!</definedName>
    <definedName name="_TW7" localSheetId="9">#REF!</definedName>
    <definedName name="_TW8" localSheetId="9">#REF!</definedName>
    <definedName name="_TW9" localSheetId="9">#REF!</definedName>
    <definedName name="CELLNOTE0" localSheetId="9">#REF!</definedName>
    <definedName name="CELLNOTE1" localSheetId="9">#REF!</definedName>
    <definedName name="CELLNOTE10" localSheetId="9">#REF!</definedName>
    <definedName name="CELLNOTE11" localSheetId="9">#REF!</definedName>
    <definedName name="CELLNOTE12" localSheetId="9">#REF!</definedName>
    <definedName name="CELLNOTE13" localSheetId="9">#REF!</definedName>
    <definedName name="CELLNOTE14" localSheetId="9">#REF!</definedName>
    <definedName name="CELLNOTE15" localSheetId="9">#REF!</definedName>
    <definedName name="CELLNOTE16" localSheetId="9">#REF!</definedName>
    <definedName name="CELLNOTE17" localSheetId="9">#REF!</definedName>
    <definedName name="CELLNOTE18" localSheetId="9">#REF!</definedName>
    <definedName name="CELLNOTE19" localSheetId="9">#REF!</definedName>
    <definedName name="CELLNOTE2" localSheetId="9">#REF!</definedName>
    <definedName name="CELLNOTE20" localSheetId="9">#REF!</definedName>
    <definedName name="CELLNOTE21" localSheetId="9">#REF!</definedName>
    <definedName name="CELLNOTE22" localSheetId="9">#REF!</definedName>
    <definedName name="CELLNOTE23" localSheetId="9">#REF!</definedName>
    <definedName name="CELLNOTE24" localSheetId="9">#REF!</definedName>
    <definedName name="CELLNOTE25" localSheetId="9">#REF!</definedName>
    <definedName name="CELLNOTE26" localSheetId="9">#REF!</definedName>
    <definedName name="CELLNOTE27" localSheetId="9">#REF!</definedName>
    <definedName name="CELLNOTE28" localSheetId="9">#REF!</definedName>
    <definedName name="CELLNOTE29" localSheetId="9">#REF!</definedName>
    <definedName name="CELLNOTE3" localSheetId="9">#REF!</definedName>
    <definedName name="CELLNOTE30" localSheetId="9">#REF!</definedName>
    <definedName name="CELLNOTE31" localSheetId="9">#REF!</definedName>
    <definedName name="CELLNOTE32" localSheetId="9">#REF!</definedName>
    <definedName name="CELLNOTE4" localSheetId="9">#REF!</definedName>
    <definedName name="CELLNOTE5" localSheetId="9">#REF!</definedName>
    <definedName name="CELLNOTE6" localSheetId="9">#REF!</definedName>
    <definedName name="CELLNOTE7" localSheetId="9">#REF!</definedName>
    <definedName name="CELLNOTE8" localSheetId="9">#REF!</definedName>
    <definedName name="CELLNOTE9" localSheetId="9">#REF!</definedName>
    <definedName name="cena" localSheetId="9">#REF!</definedName>
    <definedName name="Cena_samochodu_leasing" localSheetId="9">#REF!</definedName>
    <definedName name="Cena_samochodu_leasing_sprzedaż" localSheetId="9">#REF!</definedName>
    <definedName name="cykl_inkasa" localSheetId="9">#REF!</definedName>
    <definedName name="kredyt_części" localSheetId="9">#REF!</definedName>
    <definedName name="kredyt_kupiecki" localSheetId="9">#REF!</definedName>
    <definedName name="Kredyty" localSheetId="9">#REF!</definedName>
    <definedName name="Liczba_rat_kredytu" localSheetId="9">#REF!</definedName>
    <definedName name="Lokata_Dynamiczna" localSheetId="9">#REF!</definedName>
    <definedName name="marża" localSheetId="9">#REF!</definedName>
    <definedName name="marża_częsci" localSheetId="9">#REF!</definedName>
    <definedName name="Odsetki_leasingowe" localSheetId="9">#REF!</definedName>
    <definedName name="Podatek_dochodowy" localSheetId="9">#REF!</definedName>
    <definedName name="PRINT_AREA" localSheetId="9">#REF!</definedName>
    <definedName name="PRINT_AREA_MI" localSheetId="9">#REF!</definedName>
    <definedName name="Rata_kredytu" localSheetId="9">#REF!</definedName>
    <definedName name="rotacja_części" localSheetId="9">#REF!</definedName>
    <definedName name="rotacja_zapasów" localSheetId="9">#REF!</definedName>
    <definedName name="Sprzedaż_towarów" localSheetId="9">#REF!</definedName>
    <definedName name="Stawka_amortyzacji" localSheetId="9">#REF!</definedName>
    <definedName name="termin_części" localSheetId="9">#REF!</definedName>
    <definedName name="vat" localSheetId="9">#REF!</definedName>
    <definedName name="Wpłata_własna" localSheetId="9">#REF!</definedName>
    <definedName name="Wybierz_formę_prowadzonej_księgowości" localSheetId="9">#REF!</definedName>
    <definedName name="Zapasy_towarów" localSheetId="9">#REF!</definedName>
    <definedName name="Zobowiązania_wobec_budżetu" localSheetId="9">#REF!</definedName>
    <definedName name="_xlnm.Print_Area" localSheetId="9">'bilans_struktura'!$A$2:$I$99</definedName>
    <definedName name="_xlnm.Print_Area" localSheetId="10">'ko'!$A$1:$J$14</definedName>
    <definedName name="_TW1" localSheetId="11">#REF!</definedName>
    <definedName name="_TW2" localSheetId="11">#REF!</definedName>
    <definedName name="_TW3" localSheetId="11">#REF!</definedName>
    <definedName name="_TW4" localSheetId="11">#REF!</definedName>
    <definedName name="_TW5" localSheetId="11">#REF!</definedName>
    <definedName name="_TW6" localSheetId="11">#REF!</definedName>
    <definedName name="_TW7" localSheetId="11">#REF!</definedName>
    <definedName name="_TW8" localSheetId="11">#REF!</definedName>
    <definedName name="_TW9" localSheetId="11">#REF!</definedName>
    <definedName name="CELLNOTE0" localSheetId="11">#REF!</definedName>
    <definedName name="CELLNOTE1" localSheetId="11">#REF!</definedName>
    <definedName name="CELLNOTE10" localSheetId="11">#REF!</definedName>
    <definedName name="CELLNOTE11" localSheetId="11">#REF!</definedName>
    <definedName name="CELLNOTE12" localSheetId="11">#REF!</definedName>
    <definedName name="CELLNOTE13" localSheetId="11">#REF!</definedName>
    <definedName name="CELLNOTE14" localSheetId="11">#REF!</definedName>
    <definedName name="CELLNOTE15" localSheetId="11">#REF!</definedName>
    <definedName name="CELLNOTE16" localSheetId="11">#REF!</definedName>
    <definedName name="CELLNOTE17" localSheetId="11">#REF!</definedName>
    <definedName name="CELLNOTE18" localSheetId="11">#REF!</definedName>
    <definedName name="CELLNOTE19" localSheetId="11">#REF!</definedName>
    <definedName name="CELLNOTE2" localSheetId="11">#REF!</definedName>
    <definedName name="CELLNOTE20" localSheetId="11">#REF!</definedName>
    <definedName name="CELLNOTE21" localSheetId="11">#REF!</definedName>
    <definedName name="CELLNOTE22" localSheetId="11">#REF!</definedName>
    <definedName name="CELLNOTE23" localSheetId="11">#REF!</definedName>
    <definedName name="CELLNOTE24" localSheetId="11">#REF!</definedName>
    <definedName name="CELLNOTE25" localSheetId="11">#REF!</definedName>
    <definedName name="CELLNOTE26" localSheetId="11">#REF!</definedName>
    <definedName name="CELLNOTE27" localSheetId="11">#REF!</definedName>
    <definedName name="CELLNOTE28" localSheetId="11">#REF!</definedName>
    <definedName name="CELLNOTE29" localSheetId="11">#REF!</definedName>
    <definedName name="CELLNOTE3" localSheetId="11">#REF!</definedName>
    <definedName name="CELLNOTE30" localSheetId="11">#REF!</definedName>
    <definedName name="CELLNOTE31" localSheetId="11">#REF!</definedName>
    <definedName name="CELLNOTE32" localSheetId="11">#REF!</definedName>
    <definedName name="CELLNOTE4" localSheetId="11">#REF!</definedName>
    <definedName name="CELLNOTE5" localSheetId="11">#REF!</definedName>
    <definedName name="CELLNOTE6" localSheetId="11">#REF!</definedName>
    <definedName name="CELLNOTE7" localSheetId="11">#REF!</definedName>
    <definedName name="CELLNOTE8" localSheetId="11">#REF!</definedName>
    <definedName name="CELLNOTE9" localSheetId="11">#REF!</definedName>
    <definedName name="cena" localSheetId="11">#REF!</definedName>
    <definedName name="Cena_samochodu_leasing" localSheetId="11">#REF!</definedName>
    <definedName name="Cena_samochodu_leasing_sprzedaż" localSheetId="11">#REF!</definedName>
    <definedName name="cykl_inkasa" localSheetId="11">#REF!</definedName>
    <definedName name="kredyt_części" localSheetId="11">#REF!</definedName>
    <definedName name="kredyt_kupiecki" localSheetId="11">#REF!</definedName>
    <definedName name="Kredyty" localSheetId="11">#REF!</definedName>
    <definedName name="Liczba_rat_kredytu" localSheetId="11">#REF!</definedName>
    <definedName name="Lokata_Dynamiczna" localSheetId="11">#REF!</definedName>
    <definedName name="marża" localSheetId="11">#REF!</definedName>
    <definedName name="marża_częsci" localSheetId="11">#REF!</definedName>
    <definedName name="Odsetki_leasingowe" localSheetId="11">#REF!</definedName>
    <definedName name="Podatek_dochodowy" localSheetId="11">#REF!</definedName>
    <definedName name="PRINT_AREA" localSheetId="11">#REF!</definedName>
    <definedName name="PRINT_AREA_MI" localSheetId="11">#REF!</definedName>
    <definedName name="Rata_kredytu" localSheetId="11">#REF!</definedName>
    <definedName name="rotacja_części" localSheetId="11">#REF!</definedName>
    <definedName name="rotacja_zapasów" localSheetId="11">#REF!</definedName>
    <definedName name="Sprzedaż_towarów" localSheetId="11">#REF!</definedName>
    <definedName name="Stawka_amortyzacji" localSheetId="11">#REF!</definedName>
    <definedName name="termin_części" localSheetId="11">#REF!</definedName>
    <definedName name="vat" localSheetId="11">#REF!</definedName>
    <definedName name="Wpłata_własna" localSheetId="11">#REF!</definedName>
    <definedName name="Wybierz_formę_prowadzonej_księgowości" localSheetId="11">#REF!</definedName>
    <definedName name="Zapasy_towarów" localSheetId="11">#REF!</definedName>
    <definedName name="Zobowiązania_wobec_budżetu" localSheetId="11">#REF!</definedName>
    <definedName name="_xlnm.Print_Area" localSheetId="11">'rating'!$A$1:$R$24</definedName>
    <definedName name="_TW2" localSheetId="12">#REF!</definedName>
    <definedName name="_TW3" localSheetId="12">#REF!</definedName>
    <definedName name="_TW4" localSheetId="12">#REF!</definedName>
    <definedName name="_TW5" localSheetId="12">#REF!</definedName>
    <definedName name="_TW6" localSheetId="12">#REF!</definedName>
    <definedName name="_TW7" localSheetId="12">#REF!</definedName>
    <definedName name="_TW8" localSheetId="12">#REF!</definedName>
    <definedName name="_TW9" localSheetId="12">#REF!</definedName>
    <definedName name="CELLNOTE0" localSheetId="12">#REF!</definedName>
    <definedName name="CELLNOTE1" localSheetId="12">#REF!</definedName>
    <definedName name="CELLNOTE10" localSheetId="12">#REF!</definedName>
    <definedName name="CELLNOTE11" localSheetId="12">#REF!</definedName>
    <definedName name="CELLNOTE12" localSheetId="12">#REF!</definedName>
    <definedName name="CELLNOTE13" localSheetId="12">#REF!</definedName>
    <definedName name="CELLNOTE14" localSheetId="12">#REF!</definedName>
    <definedName name="CELLNOTE15" localSheetId="12">#REF!</definedName>
    <definedName name="CELLNOTE16" localSheetId="12">#REF!</definedName>
    <definedName name="CELLNOTE17" localSheetId="12">#REF!</definedName>
    <definedName name="CELLNOTE18" localSheetId="12">#REF!</definedName>
    <definedName name="CELLNOTE19" localSheetId="12">#REF!</definedName>
    <definedName name="CELLNOTE2" localSheetId="12">#REF!</definedName>
    <definedName name="CELLNOTE20" localSheetId="12">#REF!</definedName>
    <definedName name="CELLNOTE21" localSheetId="12">#REF!</definedName>
    <definedName name="CELLNOTE22" localSheetId="12">#REF!</definedName>
    <definedName name="CELLNOTE23" localSheetId="12">#REF!</definedName>
    <definedName name="CELLNOTE24" localSheetId="12">#REF!</definedName>
    <definedName name="CELLNOTE25" localSheetId="12">#REF!</definedName>
    <definedName name="CELLNOTE26" localSheetId="12">#REF!</definedName>
    <definedName name="CELLNOTE27" localSheetId="12">#REF!</definedName>
    <definedName name="CELLNOTE28" localSheetId="12">#REF!</definedName>
    <definedName name="CELLNOTE29" localSheetId="12">#REF!</definedName>
    <definedName name="CELLNOTE3" localSheetId="12">#REF!</definedName>
    <definedName name="CELLNOTE30" localSheetId="12">#REF!</definedName>
    <definedName name="CELLNOTE31" localSheetId="12">#REF!</definedName>
    <definedName name="CELLNOTE32" localSheetId="12">#REF!</definedName>
    <definedName name="CELLNOTE4" localSheetId="12">#REF!</definedName>
    <definedName name="CELLNOTE5" localSheetId="12">#REF!</definedName>
    <definedName name="CELLNOTE6" localSheetId="12">#REF!</definedName>
    <definedName name="CELLNOTE7" localSheetId="12">#REF!</definedName>
    <definedName name="CELLNOTE8" localSheetId="12">#REF!</definedName>
    <definedName name="CELLNOTE9" localSheetId="12">#REF!</definedName>
    <definedName name="cena" localSheetId="12">#REF!</definedName>
    <definedName name="Cena_samochodu_leasing" localSheetId="12">#REF!</definedName>
    <definedName name="Cena_samochodu_leasing_sprzedaż" localSheetId="12">#REF!</definedName>
    <definedName name="cykl_inkasa" localSheetId="12">#REF!</definedName>
    <definedName name="kredyt_części" localSheetId="12">#REF!</definedName>
    <definedName name="kredyt_kupiecki" localSheetId="12">#REF!</definedName>
    <definedName name="Kredyty" localSheetId="12">#REF!</definedName>
    <definedName name="Liczba_rat_kredytu" localSheetId="12">#REF!</definedName>
    <definedName name="Lokata_Dynamiczna" localSheetId="12">#REF!</definedName>
    <definedName name="marża" localSheetId="12">#REF!</definedName>
    <definedName name="marża_częsci" localSheetId="12">#REF!</definedName>
    <definedName name="Odsetki_leasingowe" localSheetId="12">#REF!</definedName>
    <definedName name="Podatek_dochodowy" localSheetId="12">#REF!</definedName>
    <definedName name="PRINT_AREA" localSheetId="12">#REF!</definedName>
    <definedName name="PRINT_AREA_MI" localSheetId="12">#REF!</definedName>
    <definedName name="Rata_kredytu" localSheetId="12">#REF!</definedName>
    <definedName name="rotacja_części" localSheetId="12">#REF!</definedName>
    <definedName name="rotacja_zapasów" localSheetId="12">#REF!</definedName>
    <definedName name="Sprzedaż_towarów" localSheetId="12">#REF!</definedName>
    <definedName name="Stawka_amortyzacji" localSheetId="12">#REF!</definedName>
    <definedName name="termin_części" localSheetId="12">#REF!</definedName>
    <definedName name="vat" localSheetId="12">#REF!</definedName>
    <definedName name="Wpłata_własna" localSheetId="12">#REF!</definedName>
    <definedName name="Zapasy_towarów" localSheetId="12">#REF!</definedName>
    <definedName name="Zobowiązania_wobec_budżetu" localSheetId="12">#REF!</definedName>
  </definedNames>
  <calcPr calcId="191029" fullCalcOnLoad="1"/>
</workbook>
</file>

<file path=xl/styles.xml><?xml version="1.0" encoding="utf-8"?>
<styleSheet xmlns="http://schemas.openxmlformats.org/spreadsheetml/2006/main">
  <numFmts count="13">
    <numFmt numFmtId="164" formatCode="#,##0.0"/>
    <numFmt numFmtId="165" formatCode="0.0"/>
    <numFmt numFmtId="166" formatCode="0.0%"/>
    <numFmt numFmtId="167" formatCode="0.000"/>
    <numFmt numFmtId="168" formatCode="0.0000"/>
    <numFmt numFmtId="169" formatCode="0.00_ ;[Red]\-0.00\ "/>
    <numFmt numFmtId="170" formatCode="0.0_ ;[Red]\-0.0\ "/>
    <numFmt numFmtId="171" formatCode="#,##0.00_ ;\-#,##0.00\ "/>
    <numFmt numFmtId="172" formatCode="#,##0.0000"/>
    <numFmt numFmtId="173" formatCode="&quot;Rok &quot;0"/>
    <numFmt numFmtId="174" formatCode="yyyy-mm-dd"/>
    <numFmt numFmtId="175" formatCode="#,##0.00_);\(#,##0.00\)"/>
    <numFmt numFmtId="176" formatCode="[$-415]General"/>
  </numFmts>
  <fonts count="80">
    <font>
      <name val="Arial"/>
      <charset val="238"/>
      <family val="2"/>
      <sz val="10"/>
    </font>
    <font>
      <name val="Calibri"/>
      <charset val="238"/>
      <family val="2"/>
      <color theme="1"/>
      <sz val="11"/>
      <scheme val="minor"/>
    </font>
    <font>
      <name val="Arial CE"/>
      <charset val="238"/>
      <family val="2"/>
      <sz val="10"/>
    </font>
    <font>
      <name val="Arial CE"/>
      <charset val="238"/>
      <family val="2"/>
      <sz val="7"/>
    </font>
    <font>
      <name val="Arial CE"/>
      <charset val="238"/>
      <family val="2"/>
      <b val="1"/>
      <sz val="8"/>
    </font>
    <font>
      <name val="Arial CE"/>
      <charset val="238"/>
      <family val="2"/>
      <b val="1"/>
      <sz val="7"/>
    </font>
    <font>
      <name val="Arial CE"/>
      <charset val="238"/>
      <family val="2"/>
      <sz val="8"/>
    </font>
    <font>
      <name val="Arial CE"/>
      <charset val="238"/>
      <family val="2"/>
      <b val="1"/>
      <color indexed="10"/>
      <sz val="8"/>
    </font>
    <font>
      <name val="Arial"/>
      <charset val="238"/>
      <family val="2"/>
      <sz val="10"/>
    </font>
    <font>
      <name val="Arial CE"/>
      <charset val="238"/>
      <family val="2"/>
      <sz val="6"/>
    </font>
    <font>
      <name val="Arial"/>
      <charset val="238"/>
      <family val="2"/>
      <sz val="8"/>
    </font>
    <font>
      <name val="Czcionka tekstu podstawowego"/>
      <charset val="238"/>
      <family val="2"/>
      <color theme="1"/>
      <sz val="11"/>
    </font>
    <font>
      <name val="Arial CE"/>
      <charset val="238"/>
      <b val="1"/>
      <sz val="8"/>
    </font>
    <font>
      <name val="Arial"/>
      <charset val="238"/>
      <family val="2"/>
      <b val="1"/>
      <sz val="8"/>
    </font>
    <font>
      <name val="Arial"/>
      <charset val="238"/>
      <family val="2"/>
      <b val="1"/>
      <sz val="9"/>
    </font>
    <font>
      <name val="Arial CE"/>
      <charset val="238"/>
      <b val="1"/>
      <i val="1"/>
      <sz val="7"/>
    </font>
    <font>
      <name val="Arial CE"/>
      <charset val="238"/>
      <sz val="8"/>
    </font>
    <font>
      <name val="Times New Roman CE"/>
      <charset val="238"/>
      <family val="1"/>
      <sz val="10"/>
    </font>
    <font>
      <name val="Arial CE"/>
      <charset val="238"/>
      <sz val="10"/>
    </font>
    <font>
      <name val="Arial CE"/>
      <charset val="238"/>
      <color indexed="8"/>
      <sz val="10"/>
    </font>
    <font>
      <name val="Arial"/>
      <charset val="238"/>
      <family val="2"/>
      <color indexed="8"/>
      <sz val="11"/>
    </font>
    <font>
      <name val="Arial"/>
      <charset val="238"/>
      <family val="2"/>
      <b val="1"/>
      <i val="1"/>
      <sz val="11"/>
    </font>
    <font>
      <name val="Arial"/>
      <charset val="238"/>
      <family val="2"/>
      <b val="1"/>
      <i val="1"/>
      <color indexed="10"/>
      <sz val="11"/>
    </font>
    <font>
      <name val="Arial"/>
      <charset val="238"/>
      <family val="2"/>
      <b val="1"/>
      <sz val="11"/>
    </font>
    <font>
      <name val="SwitzerlandCondensed"/>
      <charset val="238"/>
      <sz val="12"/>
    </font>
    <font>
      <name val="Arial"/>
      <charset val="238"/>
      <family val="2"/>
      <color rgb="FF0070C0"/>
      <sz val="11"/>
    </font>
    <font>
      <name val="Arial"/>
      <charset val="238"/>
      <family val="2"/>
      <b val="1"/>
      <color indexed="8"/>
      <sz val="11"/>
    </font>
    <font>
      <name val="Arial"/>
      <charset val="238"/>
      <family val="2"/>
      <sz val="11"/>
    </font>
    <font>
      <name val="Arial CE"/>
      <charset val="238"/>
      <b val="1"/>
      <sz val="10"/>
    </font>
    <font>
      <name val="Arial"/>
      <charset val="238"/>
      <family val="2"/>
      <sz val="9"/>
    </font>
    <font>
      <name val="Arial CE"/>
      <charset val="238"/>
      <b val="1"/>
      <color theme="0"/>
      <sz val="11"/>
    </font>
    <font>
      <name val="Arial CE"/>
      <charset val="238"/>
      <family val="2"/>
      <sz val="9"/>
    </font>
    <font>
      <name val="Arial CE"/>
      <charset val="238"/>
      <b val="1"/>
      <i val="1"/>
      <sz val="8"/>
    </font>
    <font>
      <name val="Arial CE"/>
      <charset val="238"/>
      <color rgb="FF000000"/>
      <sz val="10"/>
    </font>
    <font>
      <name val="Arial CE"/>
      <charset val="238"/>
      <color rgb="FF000000"/>
      <sz val="8"/>
    </font>
    <font>
      <name val="Arial"/>
      <charset val="238"/>
      <family val="2"/>
      <color rgb="FF000000"/>
      <sz val="8"/>
    </font>
    <font>
      <name val="Arial CE"/>
      <charset val="238"/>
      <b val="1"/>
      <color rgb="FF000000"/>
      <sz val="8"/>
    </font>
    <font>
      <name val="Arial"/>
      <color rgb="FF000000"/>
      <sz val="10"/>
    </font>
    <font>
      <name val="Arial"/>
      <charset val="238"/>
      <family val="2"/>
      <color rgb="FF000000"/>
      <sz val="9"/>
    </font>
    <font>
      <name val="Arial CE"/>
      <charset val="238"/>
      <b val="1"/>
      <i val="1"/>
      <color rgb="FF000000"/>
      <sz val="8"/>
    </font>
    <font>
      <name val="Arial CE"/>
      <charset val="238"/>
      <family val="2"/>
      <color theme="1"/>
      <sz val="8"/>
    </font>
    <font>
      <name val="Verdana"/>
      <charset val="238"/>
      <family val="2"/>
      <color indexed="63"/>
      <sz val="8"/>
    </font>
    <font>
      <name val="Arial CE"/>
      <charset val="238"/>
      <b val="1"/>
      <sz val="9"/>
    </font>
    <font>
      <name val="Arial CE"/>
      <charset val="238"/>
      <sz val="9"/>
    </font>
    <font>
      <name val="Arial"/>
      <charset val="238"/>
      <family val="2"/>
      <color indexed="63"/>
      <sz val="8"/>
    </font>
    <font>
      <name val="Arial"/>
      <charset val="238"/>
      <family val="2"/>
      <color indexed="63"/>
      <sz val="9"/>
    </font>
    <font>
      <name val="Arial"/>
      <charset val="238"/>
      <family val="2"/>
      <b val="1"/>
      <color rgb="FF000000"/>
      <sz val="8"/>
    </font>
    <font>
      <name val="Calibri"/>
      <charset val="238"/>
      <family val="2"/>
      <sz val="10"/>
      <scheme val="minor"/>
    </font>
    <font>
      <name val="Calibri"/>
      <charset val="238"/>
      <family val="2"/>
      <b val="1"/>
      <sz val="10"/>
      <scheme val="minor"/>
    </font>
    <font>
      <name val="Calibri"/>
      <charset val="238"/>
      <family val="2"/>
      <b val="1"/>
      <color theme="0"/>
      <sz val="11"/>
      <scheme val="minor"/>
    </font>
    <font>
      <name val="Calibri"/>
      <charset val="238"/>
      <family val="2"/>
      <sz val="9"/>
      <scheme val="minor"/>
    </font>
    <font>
      <name val="Arial"/>
      <charset val="238"/>
      <family val="2"/>
      <b val="1"/>
      <sz val="10"/>
    </font>
    <font>
      <name val="Arial CE"/>
      <charset val="238"/>
      <i val="1"/>
      <sz val="8"/>
    </font>
    <font>
      <name val="Arial CE"/>
      <charset val="238"/>
      <family val="2"/>
      <color rgb="FF00B0F0"/>
      <sz val="10"/>
    </font>
    <font>
      <name val="Arial CE"/>
      <charset val="238"/>
      <family val="2"/>
      <b val="1"/>
      <sz val="10"/>
    </font>
    <font>
      <name val="Arial CE"/>
      <charset val="238"/>
      <family val="2"/>
      <color indexed="10"/>
      <sz val="10"/>
    </font>
    <font>
      <name val="Arial CE"/>
      <charset val="238"/>
      <family val="2"/>
      <i val="1"/>
      <sz val="8"/>
    </font>
    <font>
      <name val="Arial CE"/>
      <charset val="238"/>
      <family val="2"/>
      <i val="1"/>
      <sz val="9"/>
    </font>
    <font>
      <name val="Arial CE"/>
      <charset val="238"/>
      <family val="2"/>
      <b val="1"/>
      <sz val="12"/>
    </font>
    <font>
      <name val="Arial CE"/>
      <charset val="238"/>
      <b val="1"/>
      <i val="1"/>
      <sz val="12"/>
    </font>
    <font>
      <name val="Calibri"/>
      <charset val="238"/>
      <family val="2"/>
      <b val="1"/>
      <sz val="9"/>
      <scheme val="minor"/>
    </font>
    <font>
      <name val="Arial"/>
      <charset val="238"/>
      <family val="2"/>
      <color rgb="FFE93207"/>
      <sz val="8"/>
    </font>
    <font>
      <name val="Calibri"/>
      <charset val="238"/>
      <family val="2"/>
      <b val="1"/>
      <color theme="0"/>
      <sz val="9"/>
      <scheme val="minor"/>
    </font>
    <font>
      <name val="Arial"/>
      <charset val="238"/>
      <family val="2"/>
      <i val="1"/>
      <sz val="9"/>
    </font>
    <font>
      <name val="Arial CE"/>
      <charset val="238"/>
      <i val="1"/>
      <sz val="9"/>
    </font>
    <font>
      <name val="Arial"/>
      <charset val="238"/>
      <family val="2"/>
      <b val="1"/>
      <i val="1"/>
      <sz val="9"/>
    </font>
    <font>
      <name val="Arial CE"/>
      <charset val="238"/>
      <family val="2"/>
      <color rgb="FFFF0000"/>
      <sz val="7"/>
    </font>
    <font>
      <name val="Calibri"/>
      <b val="1"/>
      <color rgb="00FFFFFF"/>
      <sz val="13"/>
    </font>
    <font>
      <name val="Calibri"/>
      <b val="1"/>
      <color rgb="00E8EEF5"/>
      <sz val="10"/>
    </font>
    <font>
      <name val="Calibri"/>
      <b val="1"/>
      <color rgb="00FFFFFF"/>
      <sz val="11"/>
    </font>
    <font>
      <name val="Calibri"/>
      <b val="1"/>
      <color rgb="00000000"/>
      <sz val="10"/>
    </font>
    <font>
      <name val="Calibri"/>
      <b val="1"/>
      <color rgb="00003366"/>
      <sz val="10"/>
    </font>
    <font>
      <name val="Calibri"/>
      <i val="1"/>
      <color rgb="00333333"/>
      <sz val="9"/>
    </font>
    <font>
      <name val="Calibri"/>
      <b val="1"/>
      <color rgb="001E6B3A"/>
      <sz val="10"/>
    </font>
    <font>
      <name val="Calibri"/>
      <color rgb="00000000"/>
      <sz val="10"/>
    </font>
    <font>
      <name val="Calibri"/>
      <b val="1"/>
      <color rgb="00FFFFFF"/>
      <sz val="10"/>
    </font>
    <font>
      <name val="Calibri"/>
      <b val="1"/>
      <color rgb="001F4E78"/>
      <sz val="10"/>
    </font>
    <font>
      <name val="Calibri"/>
      <b val="1"/>
      <color rgb="001F4E78"/>
      <sz val="12"/>
    </font>
    <font>
      <name val="Calibri"/>
      <color rgb="00002060"/>
      <sz val="10"/>
    </font>
    <font>
      <name val="Calibri"/>
      <i val="1"/>
      <color rgb="001F4E78"/>
      <sz val="9"/>
    </font>
  </fonts>
  <fills count="35">
    <fill>
      <patternFill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8" tint="0.599993896298104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"/>
        <bgColor indexed="64"/>
      </patternFill>
    </fill>
    <fill>
      <patternFill patternType="solid">
        <fgColor theme="4" tint="0.7999816888943144"/>
        <bgColor indexed="64"/>
      </patternFill>
    </fill>
    <fill>
      <patternFill patternType="solid">
        <fgColor theme="4" tint="0.5999938962981048"/>
        <bgColor indexed="41"/>
      </patternFill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theme="6" tint="0.3999755851924192"/>
        <bgColor indexed="64"/>
      </patternFill>
    </fill>
    <fill>
      <patternFill patternType="solid">
        <fgColor theme="6" tint="0.5999938962981048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6" tint="0.7999816888943144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31"/>
      </patternFill>
    </fill>
    <fill>
      <patternFill patternType="solid">
        <fgColor theme="0" tint="-0.0499893185216834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rgb="001F4E78"/>
        <bgColor rgb="001F4E78"/>
      </patternFill>
    </fill>
    <fill>
      <patternFill patternType="solid">
        <fgColor rgb="002F5597"/>
        <bgColor rgb="002F5597"/>
      </patternFill>
    </fill>
    <fill>
      <patternFill patternType="solid">
        <fgColor rgb="00D9E1F2"/>
        <bgColor rgb="00D9E1F2"/>
      </patternFill>
    </fill>
    <fill>
      <patternFill patternType="solid">
        <fgColor rgb="00FFF2CC"/>
        <bgColor rgb="00FFF2CC"/>
      </patternFill>
    </fill>
    <fill>
      <patternFill patternType="solid">
        <fgColor rgb="00EDEDED"/>
        <bgColor rgb="00EDEDED"/>
      </patternFill>
    </fill>
    <fill>
      <patternFill patternType="solid">
        <fgColor rgb="00F2F4F8"/>
        <bgColor rgb="00F2F4F8"/>
      </patternFill>
    </fill>
    <fill>
      <patternFill patternType="solid">
        <fgColor rgb="00E2EFDA"/>
        <bgColor rgb="00E2EFDA"/>
      </patternFill>
    </fill>
    <fill>
      <patternFill patternType="solid">
        <fgColor rgb="00E8F4FD"/>
        <bgColor rgb="00E8F4FD"/>
      </patternFill>
    </fill>
    <fill>
      <patternFill patternType="solid">
        <fgColor rgb="001B365D"/>
        <bgColor rgb="001B365D"/>
      </patternFill>
    </fill>
  </fills>
  <borders count="1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  <border>
      <left/>
      <right/>
      <top style="thin">
        <color rgb="00BFBFBF"/>
      </top>
      <bottom style="thin">
        <color rgb="00BFBFBF"/>
      </bottom>
      <diagonal/>
    </border>
    <border>
      <left style="thin">
        <color rgb="00BFBFBF"/>
      </left>
      <right style="thin">
        <color rgb="00BFBFBF"/>
      </right>
      <top style="thin">
        <color rgb="00000000"/>
      </top>
      <bottom style="double">
        <color rgb="00000000"/>
      </bottom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  <border>
      <left/>
      <right/>
      <top style="thin">
        <color rgb="00808080"/>
      </top>
      <bottom/>
      <diagonal/>
    </border>
    <border>
      <left/>
      <right style="thin">
        <color rgb="00808080"/>
      </right>
      <top style="thin">
        <color rgb="00808080"/>
      </top>
      <bottom/>
      <diagonal/>
    </border>
    <border>
      <left/>
      <right/>
      <top style="thin">
        <color rgb="00808080"/>
      </top>
      <bottom style="thin">
        <color rgb="00808080"/>
      </bottom>
      <diagonal/>
    </border>
    <border>
      <left/>
      <right style="thin">
        <color rgb="00808080"/>
      </right>
      <top style="thin">
        <color rgb="00808080"/>
      </top>
      <bottom style="thin">
        <color rgb="00808080"/>
      </bottom>
      <diagonal/>
    </border>
  </borders>
  <cellStyleXfs count="19">
    <xf numFmtId="0" fontId="8" fillId="0" borderId="0"/>
    <xf numFmtId="0" fontId="2" fillId="0" borderId="0"/>
    <xf numFmtId="0" fontId="8" fillId="0" borderId="0"/>
    <xf numFmtId="0" fontId="8" fillId="0" borderId="0"/>
    <xf numFmtId="0" fontId="11" fillId="0" borderId="0"/>
    <xf numFmtId="9" fontId="2" fillId="0" borderId="0"/>
    <xf numFmtId="43" fontId="8" fillId="0" borderId="0"/>
    <xf numFmtId="0" fontId="1" fillId="0" borderId="0"/>
    <xf numFmtId="9" fontId="8" fillId="0" borderId="0"/>
    <xf numFmtId="175" fontId="17" fillId="8" borderId="0"/>
    <xf numFmtId="9" fontId="18" fillId="0" borderId="0"/>
    <xf numFmtId="43" fontId="8" fillId="0" borderId="0"/>
    <xf numFmtId="0" fontId="18" fillId="0" borderId="0"/>
    <xf numFmtId="0" fontId="18" fillId="0" borderId="0"/>
    <xf numFmtId="1" fontId="19" fillId="0" borderId="0"/>
    <xf numFmtId="0" fontId="18" fillId="0" borderId="0"/>
    <xf numFmtId="39" fontId="24" fillId="9" borderId="0"/>
    <xf numFmtId="176" fontId="33" fillId="0" borderId="0"/>
    <xf numFmtId="0" fontId="37" fillId="0" borderId="0"/>
  </cellStyleXfs>
  <cellXfs count="1246">
    <xf numFmtId="0" fontId="0" fillId="0" borderId="0" pivotButton="0" quotePrefix="0" xfId="0"/>
    <xf numFmtId="0" fontId="2" fillId="0" borderId="0" pivotButton="0" quotePrefix="0" xfId="1"/>
    <xf numFmtId="0" fontId="2" fillId="0" borderId="0" pivotButton="0" quotePrefix="0" xfId="1"/>
    <xf numFmtId="0" fontId="3" fillId="0" borderId="0" pivotButton="0" quotePrefix="0" xfId="1"/>
    <xf numFmtId="0" fontId="2" fillId="0" borderId="0" pivotButton="0" quotePrefix="0" xfId="1"/>
    <xf numFmtId="0" fontId="6" fillId="0" borderId="0" pivotButton="0" quotePrefix="0" xfId="1"/>
    <xf numFmtId="4" fontId="6" fillId="0" borderId="0" pivotButton="0" quotePrefix="0" xfId="1"/>
    <xf numFmtId="0" fontId="7" fillId="0" borderId="0" pivotButton="0" quotePrefix="0" xfId="1"/>
    <xf numFmtId="0" fontId="9" fillId="0" borderId="0" pivotButton="0" quotePrefix="0" xfId="1"/>
    <xf numFmtId="0" fontId="9" fillId="0" borderId="0" pivotButton="0" quotePrefix="0" xfId="1"/>
    <xf numFmtId="0" fontId="5" fillId="0" borderId="0" pivotButton="0" quotePrefix="0" xfId="1"/>
    <xf numFmtId="0" fontId="6" fillId="0" borderId="26" pivotButton="0" quotePrefix="0" xfId="1"/>
    <xf numFmtId="0" fontId="6" fillId="0" borderId="27" pivotButton="0" quotePrefix="0" xfId="1"/>
    <xf numFmtId="0" fontId="6" fillId="0" borderId="28" pivotButton="0" quotePrefix="0" xfId="1"/>
    <xf numFmtId="0" fontId="10" fillId="0" borderId="10" applyAlignment="1" applyProtection="1" pivotButton="0" quotePrefix="0" xfId="2">
      <alignment vertical="center" wrapText="1"/>
      <protection locked="1" hidden="1"/>
    </xf>
    <xf numFmtId="0" fontId="10" fillId="0" borderId="27" applyAlignment="1" applyProtection="1" pivotButton="0" quotePrefix="0" xfId="2">
      <alignment vertical="center" wrapText="1"/>
      <protection locked="1" hidden="1"/>
    </xf>
    <xf numFmtId="0" fontId="10" fillId="0" borderId="26" applyAlignment="1" applyProtection="1" pivotButton="0" quotePrefix="0" xfId="2">
      <alignment vertical="center" wrapText="1"/>
      <protection locked="1" hidden="1"/>
    </xf>
    <xf numFmtId="0" fontId="10" fillId="0" borderId="29" applyAlignment="1" applyProtection="1" pivotButton="0" quotePrefix="0" xfId="2">
      <alignment vertical="center" wrapText="1"/>
      <protection locked="1" hidden="1"/>
    </xf>
    <xf numFmtId="0" fontId="10" fillId="0" borderId="31" applyAlignment="1" applyProtection="1" pivotButton="0" quotePrefix="0" xfId="2">
      <alignment vertical="center" wrapText="1"/>
      <protection locked="1" hidden="1"/>
    </xf>
    <xf numFmtId="0" fontId="10" fillId="0" borderId="32" applyAlignment="1" applyProtection="1" pivotButton="0" quotePrefix="0" xfId="2">
      <alignment vertical="center" wrapText="1"/>
      <protection locked="1" hidden="1"/>
    </xf>
    <xf numFmtId="0" fontId="4" fillId="0" borderId="5" pivotButton="0" quotePrefix="0" xfId="1"/>
    <xf numFmtId="0" fontId="0" fillId="0" borderId="0" pivotButton="0" quotePrefix="0" xfId="0"/>
    <xf numFmtId="0" fontId="14" fillId="0" borderId="0" pivotButton="0" quotePrefix="0" xfId="1"/>
    <xf numFmtId="0" fontId="6" fillId="0" borderId="12" applyAlignment="1" pivotButton="0" quotePrefix="0" xfId="1">
      <alignment horizontal="left"/>
    </xf>
    <xf numFmtId="164" fontId="4" fillId="0" borderId="3" applyProtection="1" pivotButton="0" quotePrefix="0" xfId="1">
      <protection locked="0" hidden="0"/>
    </xf>
    <xf numFmtId="0" fontId="15" fillId="0" borderId="2" pivotButton="0" quotePrefix="0" xfId="1"/>
    <xf numFmtId="164" fontId="4" fillId="0" borderId="12" pivotButton="0" quotePrefix="0" xfId="1"/>
    <xf numFmtId="164" fontId="6" fillId="0" borderId="12" applyProtection="1" pivotButton="0" quotePrefix="0" xfId="1">
      <protection locked="0" hidden="0"/>
    </xf>
    <xf numFmtId="165" fontId="6" fillId="0" borderId="7" pivotButton="0" quotePrefix="0" xfId="1"/>
    <xf numFmtId="165" fontId="6" fillId="0" borderId="3" pivotButton="0" quotePrefix="0" xfId="1"/>
    <xf numFmtId="165" fontId="6" fillId="0" borderId="8" pivotButton="0" quotePrefix="0" xfId="1"/>
    <xf numFmtId="165" fontId="6" fillId="0" borderId="2" applyProtection="1" pivotButton="0" quotePrefix="0" xfId="1">
      <protection locked="0" hidden="0"/>
    </xf>
    <xf numFmtId="165" fontId="6" fillId="0" borderId="7" applyProtection="1" pivotButton="0" quotePrefix="0" xfId="1">
      <protection locked="0" hidden="0"/>
    </xf>
    <xf numFmtId="165" fontId="6" fillId="0" borderId="3" applyProtection="1" pivotButton="0" quotePrefix="0" xfId="1">
      <protection locked="0" hidden="0"/>
    </xf>
    <xf numFmtId="165" fontId="6" fillId="0" borderId="1" applyProtection="1" pivotButton="0" quotePrefix="0" xfId="1">
      <protection locked="0" hidden="0"/>
    </xf>
    <xf numFmtId="165" fontId="6" fillId="0" borderId="16" pivotButton="0" quotePrefix="0" xfId="1"/>
    <xf numFmtId="165" fontId="6" fillId="0" borderId="13" pivotButton="0" quotePrefix="0" xfId="1"/>
    <xf numFmtId="165" fontId="6" fillId="0" borderId="3" pivotButton="0" quotePrefix="0" xfId="1"/>
    <xf numFmtId="0" fontId="6" fillId="0" borderId="5" applyAlignment="1" pivotButton="0" quotePrefix="0" xfId="1">
      <alignment wrapText="1"/>
    </xf>
    <xf numFmtId="0" fontId="6" fillId="0" borderId="5" applyAlignment="1" pivotButton="0" quotePrefix="0" xfId="1">
      <alignment horizontal="left" wrapText="1"/>
    </xf>
    <xf numFmtId="0" fontId="6" fillId="0" borderId="12" pivotButton="0" quotePrefix="0" xfId="1"/>
    <xf numFmtId="0" fontId="4" fillId="0" borderId="12" pivotButton="0" quotePrefix="0" xfId="1"/>
    <xf numFmtId="0" fontId="4" fillId="0" borderId="13" applyAlignment="1" pivotButton="0" quotePrefix="0" xfId="1">
      <alignment horizontal="left"/>
    </xf>
    <xf numFmtId="166" fontId="2" fillId="0" borderId="0" pivotButton="0" quotePrefix="0" xfId="5"/>
    <xf numFmtId="0" fontId="4" fillId="0" borderId="35" pivotButton="0" quotePrefix="0" xfId="1"/>
    <xf numFmtId="0" fontId="6" fillId="0" borderId="15" pivotButton="0" quotePrefix="0" xfId="1"/>
    <xf numFmtId="0" fontId="12" fillId="0" borderId="5" pivotButton="0" quotePrefix="0" xfId="1"/>
    <xf numFmtId="166" fontId="12" fillId="0" borderId="17" pivotButton="0" quotePrefix="0" xfId="5"/>
    <xf numFmtId="166" fontId="16" fillId="0" borderId="12" pivotButton="0" quotePrefix="0" xfId="5"/>
    <xf numFmtId="164" fontId="16" fillId="0" borderId="3" applyProtection="1" pivotButton="0" quotePrefix="0" xfId="1">
      <protection locked="0" hidden="0"/>
    </xf>
    <xf numFmtId="166" fontId="6" fillId="0" borderId="12" pivotButton="0" quotePrefix="0" xfId="5"/>
    <xf numFmtId="166" fontId="6" fillId="0" borderId="16" pivotButton="0" quotePrefix="0" xfId="5"/>
    <xf numFmtId="164" fontId="12" fillId="0" borderId="12" pivotButton="0" quotePrefix="0" xfId="1"/>
    <xf numFmtId="0" fontId="6" fillId="0" borderId="0" applyAlignment="1" pivotButton="0" quotePrefix="0" xfId="1">
      <alignment horizontal="left" wrapText="1"/>
    </xf>
    <xf numFmtId="166" fontId="2" fillId="0" borderId="0" pivotButton="0" quotePrefix="0" xfId="5"/>
    <xf numFmtId="0" fontId="12" fillId="0" borderId="0" applyAlignment="1" pivotButton="0" quotePrefix="0" xfId="1">
      <alignment horizontal="left" wrapText="1"/>
    </xf>
    <xf numFmtId="14" fontId="4" fillId="7" borderId="12" applyAlignment="1" pivotButton="0" quotePrefix="0" xfId="1">
      <alignment horizontal="center" vertical="center"/>
    </xf>
    <xf numFmtId="0" fontId="21" fillId="10" borderId="12" pivotButton="0" quotePrefix="0" xfId="13"/>
    <xf numFmtId="0" fontId="22" fillId="11" borderId="12" pivotButton="0" quotePrefix="0" xfId="13"/>
    <xf numFmtId="0" fontId="18" fillId="0" borderId="0" pivotButton="0" quotePrefix="0" xfId="15"/>
    <xf numFmtId="1" fontId="20" fillId="8" borderId="42" pivotButton="0" quotePrefix="0" xfId="16"/>
    <xf numFmtId="1" fontId="20" fillId="8" borderId="22" pivotButton="0" quotePrefix="0" xfId="16"/>
    <xf numFmtId="167" fontId="20" fillId="8" borderId="43" pivotButton="0" quotePrefix="0" xfId="16"/>
    <xf numFmtId="2" fontId="20" fillId="8" borderId="43" pivotButton="0" quotePrefix="0" xfId="16"/>
    <xf numFmtId="1" fontId="20" fillId="8" borderId="27" pivotButton="0" quotePrefix="0" xfId="16"/>
    <xf numFmtId="1" fontId="20" fillId="8" borderId="43" pivotButton="0" quotePrefix="0" xfId="16"/>
    <xf numFmtId="2" fontId="25" fillId="8" borderId="43" pivotButton="0" quotePrefix="0" xfId="16"/>
    <xf numFmtId="1" fontId="26" fillId="8" borderId="27" pivotButton="0" quotePrefix="0" xfId="16"/>
    <xf numFmtId="10" fontId="23" fillId="4" borderId="17" pivotButton="0" quotePrefix="0" xfId="16"/>
    <xf numFmtId="2" fontId="20" fillId="8" borderId="0" pivotButton="0" quotePrefix="0" xfId="16"/>
    <xf numFmtId="1" fontId="20" fillId="8" borderId="44" pivotButton="0" quotePrefix="0" xfId="16"/>
    <xf numFmtId="1" fontId="20" fillId="0" borderId="45" pivotButton="0" quotePrefix="0" xfId="16"/>
    <xf numFmtId="2" fontId="26" fillId="0" borderId="12" pivotButton="0" quotePrefix="0" xfId="16"/>
    <xf numFmtId="1" fontId="20" fillId="8" borderId="0" pivotButton="0" quotePrefix="0" xfId="16"/>
    <xf numFmtId="0" fontId="21" fillId="10" borderId="13" pivotButton="0" quotePrefix="0" xfId="13"/>
    <xf numFmtId="0" fontId="22" fillId="0" borderId="0" pivotButton="0" quotePrefix="0" xfId="13"/>
    <xf numFmtId="1" fontId="20" fillId="8" borderId="46" pivotButton="0" quotePrefix="0" xfId="16"/>
    <xf numFmtId="2" fontId="20" fillId="8" borderId="47" pivotButton="0" quotePrefix="0" xfId="16"/>
    <xf numFmtId="167" fontId="20" fillId="8" borderId="47" pivotButton="0" quotePrefix="0" xfId="16"/>
    <xf numFmtId="0" fontId="27" fillId="0" borderId="0" pivotButton="0" quotePrefix="0" xfId="13"/>
    <xf numFmtId="165" fontId="20" fillId="8" borderId="43" pivotButton="0" quotePrefix="0" xfId="16"/>
    <xf numFmtId="1" fontId="20" fillId="0" borderId="44" pivotButton="0" quotePrefix="0" xfId="16"/>
    <xf numFmtId="0" fontId="18" fillId="0" borderId="12" pivotButton="0" quotePrefix="0" xfId="15"/>
    <xf numFmtId="2" fontId="18" fillId="0" borderId="12" pivotButton="0" quotePrefix="0" xfId="15"/>
    <xf numFmtId="2" fontId="18" fillId="0" borderId="0" pivotButton="0" quotePrefix="0" xfId="15"/>
    <xf numFmtId="2" fontId="20" fillId="0" borderId="43" pivotButton="0" quotePrefix="0" xfId="16"/>
    <xf numFmtId="14" fontId="23" fillId="11" borderId="12" applyAlignment="1" pivotButton="0" quotePrefix="0" xfId="14">
      <alignment horizontal="center" wrapText="1"/>
    </xf>
    <xf numFmtId="166" fontId="6" fillId="0" borderId="0" pivotButton="0" quotePrefix="0" xfId="5"/>
    <xf numFmtId="9" fontId="2" fillId="0" borderId="0" pivotButton="0" quotePrefix="0" xfId="5"/>
    <xf numFmtId="0" fontId="2" fillId="0" borderId="0" applyAlignment="1" pivotButton="0" quotePrefix="0" xfId="1">
      <alignment horizontal="center"/>
    </xf>
    <xf numFmtId="166" fontId="6" fillId="0" borderId="12" applyAlignment="1" pivotButton="0" quotePrefix="0" xfId="5">
      <alignment horizontal="center"/>
    </xf>
    <xf numFmtId="1" fontId="20" fillId="0" borderId="0" pivotButton="0" quotePrefix="0" xfId="16"/>
    <xf numFmtId="2" fontId="26" fillId="0" borderId="0" pivotButton="0" quotePrefix="0" xfId="16"/>
    <xf numFmtId="164" fontId="4" fillId="0" borderId="2" applyProtection="1" pivotButton="0" quotePrefix="0" xfId="1">
      <protection locked="0" hidden="0"/>
    </xf>
    <xf numFmtId="0" fontId="28" fillId="0" borderId="12" pivotButton="0" quotePrefix="0" xfId="15"/>
    <xf numFmtId="167" fontId="28" fillId="0" borderId="12" pivotButton="0" quotePrefix="0" xfId="15"/>
    <xf numFmtId="164" fontId="6" fillId="0" borderId="12" pivotButton="0" quotePrefix="0" xfId="1"/>
    <xf numFmtId="165" fontId="6" fillId="0" borderId="2" pivotButton="0" quotePrefix="0" xfId="1"/>
    <xf numFmtId="0" fontId="18" fillId="4" borderId="0" pivotButton="0" quotePrefix="0" xfId="15"/>
    <xf numFmtId="2" fontId="20" fillId="4" borderId="43" pivotButton="0" quotePrefix="0" xfId="16"/>
    <xf numFmtId="2" fontId="20" fillId="4" borderId="0" pivotButton="0" quotePrefix="0" xfId="16"/>
    <xf numFmtId="2" fontId="26" fillId="4" borderId="12" pivotButton="0" quotePrefix="0" xfId="16"/>
    <xf numFmtId="1" fontId="20" fillId="4" borderId="0" pivotButton="0" quotePrefix="0" xfId="16"/>
    <xf numFmtId="168" fontId="20" fillId="4" borderId="47" pivotButton="0" quotePrefix="0" xfId="16"/>
    <xf numFmtId="2" fontId="20" fillId="4" borderId="47" pivotButton="0" quotePrefix="0" xfId="16"/>
    <xf numFmtId="167" fontId="20" fillId="8" borderId="0" pivotButton="0" quotePrefix="0" xfId="16"/>
    <xf numFmtId="0" fontId="30" fillId="14" borderId="12" pivotButton="0" quotePrefix="0" xfId="15"/>
    <xf numFmtId="2" fontId="30" fillId="14" borderId="12" pivotButton="0" quotePrefix="0" xfId="15"/>
    <xf numFmtId="4" fontId="4" fillId="0" borderId="3" applyProtection="1" pivotButton="0" quotePrefix="0" xfId="1">
      <protection locked="0" hidden="0"/>
    </xf>
    <xf numFmtId="4" fontId="16" fillId="0" borderId="3" applyProtection="1" pivotButton="0" quotePrefix="0" xfId="1">
      <protection locked="0" hidden="0"/>
    </xf>
    <xf numFmtId="4" fontId="4" fillId="0" borderId="1" applyProtection="1" pivotButton="0" quotePrefix="0" xfId="1">
      <protection locked="0" hidden="0"/>
    </xf>
    <xf numFmtId="4" fontId="4" fillId="2" borderId="12" applyProtection="1" pivotButton="0" quotePrefix="0" xfId="1">
      <protection locked="0" hidden="0"/>
    </xf>
    <xf numFmtId="4" fontId="4" fillId="0" borderId="12" pivotButton="0" quotePrefix="0" xfId="1"/>
    <xf numFmtId="4" fontId="4" fillId="0" borderId="12" pivotButton="0" quotePrefix="0" xfId="1"/>
    <xf numFmtId="4" fontId="6" fillId="0" borderId="12" applyProtection="1" pivotButton="0" quotePrefix="0" xfId="1">
      <protection locked="0" hidden="0"/>
    </xf>
    <xf numFmtId="167" fontId="20" fillId="4" borderId="43" pivotButton="0" quotePrefix="0" xfId="16"/>
    <xf numFmtId="0" fontId="2" fillId="0" borderId="0" pivotButton="0" quotePrefix="0" xfId="1"/>
    <xf numFmtId="169" fontId="6" fillId="0" borderId="0" applyAlignment="1" pivotButton="0" quotePrefix="0" xfId="6">
      <alignment horizontal="center"/>
    </xf>
    <xf numFmtId="165" fontId="18" fillId="0" borderId="0" pivotButton="0" quotePrefix="0" xfId="15"/>
    <xf numFmtId="164" fontId="2" fillId="0" borderId="0" pivotButton="0" quotePrefix="0" xfId="1"/>
    <xf numFmtId="10" fontId="2" fillId="0" borderId="0" pivotButton="0" quotePrefix="0" xfId="5"/>
    <xf numFmtId="0" fontId="31" fillId="0" borderId="0" applyAlignment="1" pivotButton="0" quotePrefix="0" xfId="1">
      <alignment horizontal="center"/>
    </xf>
    <xf numFmtId="4" fontId="34" fillId="0" borderId="51" applyProtection="1" pivotButton="0" quotePrefix="0" xfId="17">
      <protection locked="0" hidden="0"/>
    </xf>
    <xf numFmtId="4" fontId="16" fillId="0" borderId="3" applyProtection="1" pivotButton="0" quotePrefix="0" xfId="1">
      <protection locked="0" hidden="0"/>
    </xf>
    <xf numFmtId="4" fontId="4" fillId="0" borderId="1" applyProtection="1" pivotButton="0" quotePrefix="0" xfId="1">
      <protection locked="0" hidden="0"/>
    </xf>
    <xf numFmtId="4" fontId="4" fillId="0" borderId="12" applyProtection="1" pivotButton="0" quotePrefix="0" xfId="1">
      <protection locked="0" hidden="0"/>
    </xf>
    <xf numFmtId="4" fontId="34" fillId="0" borderId="51" pivotButton="0" quotePrefix="0" xfId="17"/>
    <xf numFmtId="4" fontId="15" fillId="0" borderId="2" pivotButton="0" quotePrefix="0" xfId="1"/>
    <xf numFmtId="10" fontId="23" fillId="4" borderId="20" pivotButton="0" quotePrefix="0" xfId="16"/>
    <xf numFmtId="165" fontId="20" fillId="8" borderId="55" pivotButton="0" quotePrefix="0" xfId="16"/>
    <xf numFmtId="2" fontId="20" fillId="8" borderId="12" pivotButton="0" quotePrefix="0" xfId="16"/>
    <xf numFmtId="1" fontId="20" fillId="8" borderId="12" pivotButton="0" quotePrefix="0" xfId="16"/>
    <xf numFmtId="2" fontId="18" fillId="0" borderId="0" pivotButton="0" quotePrefix="0" xfId="15"/>
    <xf numFmtId="2" fontId="18" fillId="0" borderId="0" pivotButton="0" quotePrefix="0" xfId="15"/>
    <xf numFmtId="4" fontId="36" fillId="0" borderId="12" pivotButton="0" quotePrefix="0" xfId="17"/>
    <xf numFmtId="0" fontId="8" fillId="0" borderId="0" pivotButton="0" quotePrefix="0" xfId="0"/>
    <xf numFmtId="169" fontId="10" fillId="0" borderId="12" applyAlignment="1" pivotButton="0" quotePrefix="0" xfId="0">
      <alignment horizontal="right"/>
    </xf>
    <xf numFmtId="169" fontId="8" fillId="0" borderId="0" applyAlignment="1" pivotButton="0" quotePrefix="0" xfId="0">
      <alignment horizontal="right"/>
    </xf>
    <xf numFmtId="170" fontId="10" fillId="0" borderId="12" applyAlignment="1" pivotButton="0" quotePrefix="0" xfId="0">
      <alignment horizontal="right"/>
    </xf>
    <xf numFmtId="169" fontId="10" fillId="0" borderId="0" applyAlignment="1" pivotButton="0" quotePrefix="0" xfId="0">
      <alignment horizontal="right"/>
    </xf>
    <xf numFmtId="169" fontId="10" fillId="0" borderId="12" applyAlignment="1" pivotButton="0" quotePrefix="0" xfId="6">
      <alignment horizontal="right"/>
    </xf>
    <xf numFmtId="166" fontId="28" fillId="0" borderId="0" pivotButton="0" quotePrefix="0" xfId="5"/>
    <xf numFmtId="164" fontId="35" fillId="0" borderId="51" applyAlignment="1" applyProtection="1" pivotButton="0" quotePrefix="0" xfId="2">
      <alignment vertical="center" wrapText="1"/>
      <protection locked="0" hidden="1"/>
    </xf>
    <xf numFmtId="164" fontId="34" fillId="0" borderId="52" applyProtection="1" pivotButton="0" quotePrefix="0" xfId="17">
      <protection locked="0" hidden="0"/>
    </xf>
    <xf numFmtId="164" fontId="34" fillId="0" borderId="51" applyProtection="1" pivotButton="0" quotePrefix="0" xfId="17">
      <protection locked="0" hidden="0"/>
    </xf>
    <xf numFmtId="0" fontId="38" fillId="0" borderId="0" pivotButton="0" quotePrefix="0" xfId="18"/>
    <xf numFmtId="0" fontId="4" fillId="3" borderId="22" applyAlignment="1" pivotButton="0" quotePrefix="0" xfId="1">
      <alignment horizontal="left" wrapText="1"/>
    </xf>
    <xf numFmtId="14" fontId="4" fillId="16" borderId="1" applyAlignment="1" pivotButton="0" quotePrefix="0" xfId="1">
      <alignment horizontal="center" vertical="center"/>
    </xf>
    <xf numFmtId="164" fontId="32" fillId="0" borderId="12" pivotButton="0" quotePrefix="0" xfId="1"/>
    <xf numFmtId="0" fontId="16" fillId="0" borderId="0" pivotButton="0" quotePrefix="0" xfId="1"/>
    <xf numFmtId="0" fontId="12" fillId="12" borderId="12" applyAlignment="1" pivotButton="0" quotePrefix="0" xfId="1">
      <alignment wrapText="1"/>
    </xf>
    <xf numFmtId="4" fontId="12" fillId="12" borderId="12" applyProtection="1" pivotButton="0" quotePrefix="0" xfId="1">
      <protection locked="0" hidden="0"/>
    </xf>
    <xf numFmtId="49" fontId="6" fillId="0" borderId="0" applyAlignment="1" pivotButton="0" quotePrefix="0" xfId="1">
      <alignment horizontal="left"/>
    </xf>
    <xf numFmtId="166" fontId="6" fillId="0" borderId="0" applyAlignment="1" pivotButton="0" quotePrefix="0" xfId="5">
      <alignment horizontal="center"/>
    </xf>
    <xf numFmtId="49" fontId="6" fillId="0" borderId="12" applyAlignment="1" pivotButton="0" quotePrefix="0" xfId="1">
      <alignment horizontal="left"/>
    </xf>
    <xf numFmtId="4" fontId="6" fillId="0" borderId="0" applyProtection="1" pivotButton="0" quotePrefix="0" xfId="1">
      <protection locked="0" hidden="0"/>
    </xf>
    <xf numFmtId="10" fontId="6" fillId="17" borderId="12" pivotButton="0" quotePrefix="0" xfId="5"/>
    <xf numFmtId="0" fontId="40" fillId="17" borderId="12" applyAlignment="1" pivotButton="0" quotePrefix="0" xfId="1">
      <alignment horizontal="left"/>
    </xf>
    <xf numFmtId="0" fontId="6" fillId="0" borderId="0" applyAlignment="1" pivotButton="0" quotePrefix="0" xfId="1">
      <alignment horizontal="left"/>
    </xf>
    <xf numFmtId="0" fontId="10" fillId="0" borderId="61" pivotButton="0" quotePrefix="0" xfId="0"/>
    <xf numFmtId="0" fontId="10" fillId="0" borderId="0" applyAlignment="1" pivotButton="0" quotePrefix="0" xfId="0">
      <alignment horizontal="left" wrapText="1"/>
    </xf>
    <xf numFmtId="0" fontId="41" fillId="8" borderId="48" applyAlignment="1" pivotButton="0" quotePrefix="0" xfId="0">
      <alignment wrapText="1"/>
    </xf>
    <xf numFmtId="0" fontId="41" fillId="8" borderId="12" applyAlignment="1" pivotButton="0" quotePrefix="0" xfId="0">
      <alignment horizontal="center" wrapText="1"/>
    </xf>
    <xf numFmtId="0" fontId="4" fillId="0" borderId="33" pivotButton="0" quotePrefix="0" xfId="1"/>
    <xf numFmtId="0" fontId="4" fillId="0" borderId="6" pivotButton="0" quotePrefix="0" xfId="1"/>
    <xf numFmtId="0" fontId="6" fillId="0" borderId="0" pivotButton="0" quotePrefix="0" xfId="1"/>
    <xf numFmtId="0" fontId="2" fillId="0" borderId="0" pivotButton="0" quotePrefix="0" xfId="1"/>
    <xf numFmtId="0" fontId="44" fillId="8" borderId="48" applyAlignment="1" pivotButton="0" quotePrefix="0" xfId="0">
      <alignment wrapText="1"/>
    </xf>
    <xf numFmtId="0" fontId="45" fillId="8" borderId="12" applyAlignment="1" pivotButton="0" quotePrefix="0" xfId="0">
      <alignment wrapText="1"/>
    </xf>
    <xf numFmtId="0" fontId="43" fillId="0" borderId="16" applyAlignment="1" pivotButton="0" quotePrefix="0" xfId="1">
      <alignment horizontal="left"/>
    </xf>
    <xf numFmtId="0" fontId="6" fillId="0" borderId="12" applyAlignment="1" pivotButton="0" quotePrefix="0" xfId="1">
      <alignment horizontal="center"/>
    </xf>
    <xf numFmtId="0" fontId="4" fillId="0" borderId="16" pivotButton="0" quotePrefix="0" xfId="1"/>
    <xf numFmtId="0" fontId="42" fillId="0" borderId="23" applyAlignment="1" pivotButton="0" quotePrefix="0" xfId="1">
      <alignment horizontal="center"/>
    </xf>
    <xf numFmtId="0" fontId="4" fillId="0" borderId="16" applyAlignment="1" pivotButton="0" quotePrefix="0" xfId="1">
      <alignment horizontal="left"/>
    </xf>
    <xf numFmtId="0" fontId="12" fillId="0" borderId="12" applyAlignment="1" pivotButton="0" quotePrefix="0" xfId="1">
      <alignment horizontal="left"/>
    </xf>
    <xf numFmtId="4" fontId="46" fillId="0" borderId="12" pivotButton="0" quotePrefix="0" xfId="17"/>
    <xf numFmtId="4" fontId="10" fillId="0" borderId="12" applyProtection="1" pivotButton="0" quotePrefix="0" xfId="1">
      <protection locked="0" hidden="0"/>
    </xf>
    <xf numFmtId="0" fontId="42" fillId="12" borderId="20" applyAlignment="1" pivotButton="0" quotePrefix="0" xfId="1">
      <alignment horizontal="center"/>
    </xf>
    <xf numFmtId="0" fontId="4" fillId="12" borderId="62" pivotButton="0" quotePrefix="0" xfId="1"/>
    <xf numFmtId="0" fontId="4" fillId="12" borderId="63" pivotButton="0" quotePrefix="0" xfId="1"/>
    <xf numFmtId="0" fontId="2" fillId="12" borderId="20" pivotButton="0" quotePrefix="0" xfId="1"/>
    <xf numFmtId="0" fontId="4" fillId="18" borderId="20" pivotButton="0" quotePrefix="0" xfId="1"/>
    <xf numFmtId="0" fontId="12" fillId="0" borderId="0" applyAlignment="1" pivotButton="0" quotePrefix="0" xfId="1">
      <alignment horizontal="center"/>
    </xf>
    <xf numFmtId="0" fontId="44" fillId="8" borderId="12" applyAlignment="1" pivotButton="0" quotePrefix="0" xfId="0">
      <alignment horizontal="center" wrapText="1"/>
    </xf>
    <xf numFmtId="164" fontId="10" fillId="0" borderId="12" applyProtection="1" pivotButton="0" quotePrefix="0" xfId="1">
      <protection locked="0" hidden="0"/>
    </xf>
    <xf numFmtId="4" fontId="10" fillId="0" borderId="12" applyProtection="1" pivotButton="0" quotePrefix="0" xfId="1">
      <protection locked="0" hidden="0"/>
    </xf>
    <xf numFmtId="164" fontId="13" fillId="0" borderId="12" pivotButton="0" quotePrefix="0" xfId="1"/>
    <xf numFmtId="164" fontId="10" fillId="0" borderId="12" pivotButton="0" quotePrefix="0" xfId="1"/>
    <xf numFmtId="4" fontId="35" fillId="0" borderId="12" pivotButton="0" quotePrefix="0" xfId="17"/>
    <xf numFmtId="164" fontId="16" fillId="0" borderId="12" pivotButton="0" quotePrefix="0" xfId="1"/>
    <xf numFmtId="0" fontId="13" fillId="0" borderId="21" pivotButton="0" quotePrefix="0" xfId="0"/>
    <xf numFmtId="0" fontId="10" fillId="0" borderId="39" pivotButton="0" quotePrefix="0" xfId="0"/>
    <xf numFmtId="0" fontId="6" fillId="0" borderId="64" pivotButton="0" quotePrefix="0" xfId="1"/>
    <xf numFmtId="0" fontId="6" fillId="0" borderId="43" applyAlignment="1" pivotButton="0" quotePrefix="0" xfId="1">
      <alignment wrapText="1"/>
    </xf>
    <xf numFmtId="0" fontId="6" fillId="0" borderId="43" applyAlignment="1" pivotButton="0" quotePrefix="0" xfId="1">
      <alignment horizontal="left" wrapText="1"/>
    </xf>
    <xf numFmtId="0" fontId="6" fillId="0" borderId="33" pivotButton="0" quotePrefix="0" xfId="1"/>
    <xf numFmtId="0" fontId="6" fillId="0" borderId="43" pivotButton="0" quotePrefix="0" xfId="1"/>
    <xf numFmtId="49" fontId="6" fillId="0" borderId="43" applyAlignment="1" pivotButton="0" quotePrefix="0" xfId="1">
      <alignment horizontal="left"/>
    </xf>
    <xf numFmtId="0" fontId="32" fillId="0" borderId="33" pivotButton="0" quotePrefix="0" xfId="1"/>
    <xf numFmtId="0" fontId="16" fillId="0" borderId="22" pivotButton="0" quotePrefix="0" xfId="1"/>
    <xf numFmtId="0" fontId="16" fillId="0" borderId="14" pivotButton="0" quotePrefix="0" xfId="1"/>
    <xf numFmtId="0" fontId="32" fillId="0" borderId="40" pivotButton="0" quotePrefix="0" xfId="1"/>
    <xf numFmtId="0" fontId="16" fillId="0" borderId="40" pivotButton="0" quotePrefix="0" xfId="1"/>
    <xf numFmtId="0" fontId="16" fillId="0" borderId="40" applyAlignment="1" pivotButton="0" quotePrefix="0" xfId="1">
      <alignment wrapText="1"/>
    </xf>
    <xf numFmtId="0" fontId="6" fillId="0" borderId="40" pivotButton="0" quotePrefix="0" xfId="1"/>
    <xf numFmtId="0" fontId="6" fillId="0" borderId="65" pivotButton="0" quotePrefix="0" xfId="1"/>
    <xf numFmtId="0" fontId="16" fillId="0" borderId="22" pivotButton="0" quotePrefix="0" xfId="1"/>
    <xf numFmtId="0" fontId="12" fillId="0" borderId="12" applyAlignment="1" pivotButton="0" quotePrefix="0" xfId="1">
      <alignment horizontal="center"/>
    </xf>
    <xf numFmtId="0" fontId="16" fillId="0" borderId="12" applyAlignment="1" pivotButton="0" quotePrefix="0" xfId="1">
      <alignment horizontal="center"/>
    </xf>
    <xf numFmtId="0" fontId="2" fillId="12" borderId="12" pivotButton="0" quotePrefix="0" xfId="1"/>
    <xf numFmtId="0" fontId="6" fillId="0" borderId="13" applyAlignment="1" pivotButton="0" quotePrefix="0" xfId="1">
      <alignment horizontal="center"/>
    </xf>
    <xf numFmtId="0" fontId="6" fillId="0" borderId="55" applyAlignment="1" pivotButton="0" quotePrefix="0" xfId="1">
      <alignment horizontal="left" wrapText="1"/>
    </xf>
    <xf numFmtId="0" fontId="16" fillId="0" borderId="16" applyAlignment="1" pivotButton="0" quotePrefix="0" xfId="1">
      <alignment horizontal="center"/>
    </xf>
    <xf numFmtId="0" fontId="12" fillId="0" borderId="66" applyAlignment="1" pivotButton="0" quotePrefix="0" xfId="1">
      <alignment horizontal="center"/>
    </xf>
    <xf numFmtId="0" fontId="12" fillId="0" borderId="63" pivotButton="0" quotePrefix="0" xfId="1"/>
    <xf numFmtId="0" fontId="16" fillId="0" borderId="13" applyAlignment="1" pivotButton="0" quotePrefix="0" xfId="1">
      <alignment horizontal="center"/>
    </xf>
    <xf numFmtId="49" fontId="6" fillId="0" borderId="55" applyAlignment="1" pivotButton="0" quotePrefix="0" xfId="1">
      <alignment horizontal="left"/>
    </xf>
    <xf numFmtId="0" fontId="16" fillId="0" borderId="34" pivotButton="0" quotePrefix="0" xfId="1"/>
    <xf numFmtId="0" fontId="32" fillId="0" borderId="67" pivotButton="0" quotePrefix="0" xfId="1"/>
    <xf numFmtId="164" fontId="32" fillId="0" borderId="34" pivotButton="0" quotePrefix="0" xfId="1"/>
    <xf numFmtId="164" fontId="4" fillId="12" borderId="59" pivotButton="0" quotePrefix="0" xfId="1"/>
    <xf numFmtId="164" fontId="4" fillId="12" borderId="60" pivotButton="0" quotePrefix="0" xfId="1"/>
    <xf numFmtId="0" fontId="16" fillId="12" borderId="66" applyAlignment="1" pivotButton="0" quotePrefix="0" xfId="1">
      <alignment horizontal="center"/>
    </xf>
    <xf numFmtId="0" fontId="12" fillId="0" borderId="16" applyAlignment="1" pivotButton="0" quotePrefix="0" xfId="1">
      <alignment horizontal="center"/>
    </xf>
    <xf numFmtId="0" fontId="12" fillId="12" borderId="66" applyAlignment="1" pivotButton="0" quotePrefix="0" xfId="1">
      <alignment horizontal="center"/>
    </xf>
    <xf numFmtId="0" fontId="2" fillId="12" borderId="16" pivotButton="0" quotePrefix="0" xfId="1"/>
    <xf numFmtId="0" fontId="4" fillId="19" borderId="34" applyAlignment="1" pivotButton="0" quotePrefix="0" xfId="1">
      <alignment horizontal="center" vertical="center"/>
    </xf>
    <xf numFmtId="0" fontId="2" fillId="12" borderId="20" pivotButton="0" quotePrefix="0" xfId="1"/>
    <xf numFmtId="0" fontId="18" fillId="0" borderId="12" applyAlignment="1" pivotButton="0" quotePrefix="0" xfId="1">
      <alignment horizontal="center"/>
    </xf>
    <xf numFmtId="166" fontId="6" fillId="0" borderId="16" applyAlignment="1" pivotButton="0" quotePrefix="0" xfId="5">
      <alignment horizontal="center"/>
    </xf>
    <xf numFmtId="0" fontId="18" fillId="0" borderId="16" applyAlignment="1" pivotButton="0" quotePrefix="0" xfId="1">
      <alignment horizontal="center"/>
    </xf>
    <xf numFmtId="0" fontId="2" fillId="0" borderId="16" applyAlignment="1" pivotButton="0" quotePrefix="0" xfId="1">
      <alignment horizontal="center"/>
    </xf>
    <xf numFmtId="166" fontId="16" fillId="0" borderId="16" pivotButton="0" quotePrefix="0" xfId="5"/>
    <xf numFmtId="0" fontId="2" fillId="0" borderId="12" applyAlignment="1" pivotButton="0" quotePrefix="0" xfId="1">
      <alignment horizontal="center"/>
    </xf>
    <xf numFmtId="0" fontId="12" fillId="12" borderId="66" pivotButton="0" quotePrefix="0" xfId="1"/>
    <xf numFmtId="0" fontId="28" fillId="12" borderId="36" applyAlignment="1" pivotButton="0" quotePrefix="0" xfId="1">
      <alignment horizontal="center"/>
    </xf>
    <xf numFmtId="166" fontId="12" fillId="12" borderId="36" pivotButton="0" quotePrefix="0" xfId="5"/>
    <xf numFmtId="166" fontId="12" fillId="12" borderId="37" pivotButton="0" quotePrefix="0" xfId="5"/>
    <xf numFmtId="0" fontId="12" fillId="12" borderId="17" applyAlignment="1" pivotButton="0" quotePrefix="0" xfId="1">
      <alignment horizontal="left" wrapText="1"/>
    </xf>
    <xf numFmtId="166" fontId="12" fillId="12" borderId="17" applyAlignment="1" pivotButton="0" quotePrefix="0" xfId="5">
      <alignment horizontal="center"/>
    </xf>
    <xf numFmtId="166" fontId="12" fillId="0" borderId="0" pivotButton="0" quotePrefix="0" xfId="5"/>
    <xf numFmtId="0" fontId="6" fillId="0" borderId="12" pivotButton="0" quotePrefix="0" xfId="1"/>
    <xf numFmtId="0" fontId="0" fillId="0" borderId="0" pivotButton="0" quotePrefix="0" xfId="0"/>
    <xf numFmtId="0" fontId="4" fillId="0" borderId="0" applyAlignment="1" pivotButton="0" quotePrefix="0" xfId="1">
      <alignment horizontal="left" wrapText="1"/>
    </xf>
    <xf numFmtId="166" fontId="6" fillId="12" borderId="17" pivotButton="0" quotePrefix="0" xfId="5"/>
    <xf numFmtId="166" fontId="2" fillId="0" borderId="0" pivotButton="0" quotePrefix="0" xfId="5"/>
    <xf numFmtId="0" fontId="2" fillId="0" borderId="0" pivotButton="0" quotePrefix="0" xfId="1"/>
    <xf numFmtId="0" fontId="0" fillId="0" borderId="0" applyAlignment="1" pivotButton="0" quotePrefix="0" xfId="0">
      <alignment horizontal="left" wrapText="1"/>
    </xf>
    <xf numFmtId="0" fontId="0" fillId="0" borderId="0" pivotButton="0" quotePrefix="0" xfId="0"/>
    <xf numFmtId="0" fontId="0" fillId="0" borderId="0" applyAlignment="1" pivotButton="0" quotePrefix="0" xfId="0">
      <alignment horizontal="left" wrapText="1"/>
    </xf>
    <xf numFmtId="0" fontId="10" fillId="0" borderId="0" applyAlignment="1" pivotButton="0" quotePrefix="0" xfId="0">
      <alignment horizontal="left" wrapText="1"/>
    </xf>
    <xf numFmtId="0" fontId="8" fillId="0" borderId="0" pivotButton="0" quotePrefix="0" xfId="0"/>
    <xf numFmtId="164" fontId="4" fillId="0" borderId="59" pivotButton="0" quotePrefix="0" xfId="1"/>
    <xf numFmtId="164" fontId="4" fillId="0" borderId="60" pivotButton="0" quotePrefix="0" xfId="1"/>
    <xf numFmtId="164" fontId="4" fillId="0" borderId="16" pivotButton="0" quotePrefix="0" xfId="1"/>
    <xf numFmtId="164" fontId="6" fillId="0" borderId="2" applyProtection="1" pivotButton="0" quotePrefix="0" xfId="1">
      <protection locked="0" hidden="0"/>
    </xf>
    <xf numFmtId="164" fontId="6" fillId="0" borderId="33" applyProtection="1" pivotButton="0" quotePrefix="0" xfId="1">
      <protection locked="0" hidden="0"/>
    </xf>
    <xf numFmtId="164" fontId="6" fillId="0" borderId="6" applyProtection="1" pivotButton="0" quotePrefix="0" xfId="1">
      <protection locked="0" hidden="0"/>
    </xf>
    <xf numFmtId="164" fontId="6" fillId="0" borderId="3" applyProtection="1" pivotButton="0" quotePrefix="0" xfId="1">
      <protection locked="0" hidden="0"/>
    </xf>
    <xf numFmtId="164" fontId="6" fillId="0" borderId="4" applyProtection="1" pivotButton="0" quotePrefix="0" xfId="1">
      <protection locked="0" hidden="0"/>
    </xf>
    <xf numFmtId="164" fontId="6" fillId="0" borderId="34" applyProtection="1" pivotButton="0" quotePrefix="0" xfId="1">
      <protection locked="0" hidden="0"/>
    </xf>
    <xf numFmtId="164" fontId="12" fillId="0" borderId="59" pivotButton="0" quotePrefix="0" xfId="1"/>
    <xf numFmtId="164" fontId="12" fillId="0" borderId="60" pivotButton="0" quotePrefix="0" xfId="1"/>
    <xf numFmtId="164" fontId="34" fillId="0" borderId="50" applyProtection="1" pivotButton="0" quotePrefix="0" xfId="17">
      <protection locked="0" hidden="0"/>
    </xf>
    <xf numFmtId="164" fontId="35" fillId="0" borderId="53" applyAlignment="1" applyProtection="1" pivotButton="0" quotePrefix="0" xfId="2">
      <alignment horizontal="right" vertical="center" wrapText="1"/>
      <protection locked="0" hidden="1"/>
    </xf>
    <xf numFmtId="164" fontId="39" fillId="0" borderId="49" applyProtection="1" pivotButton="0" quotePrefix="0" xfId="17">
      <protection locked="0" hidden="0"/>
    </xf>
    <xf numFmtId="164" fontId="36" fillId="0" borderId="12" applyProtection="1" pivotButton="0" quotePrefix="0" xfId="17">
      <protection locked="0" hidden="0"/>
    </xf>
    <xf numFmtId="164" fontId="34" fillId="0" borderId="49" applyProtection="1" pivotButton="0" quotePrefix="0" xfId="17">
      <protection locked="0" hidden="0"/>
    </xf>
    <xf numFmtId="164" fontId="36" fillId="0" borderId="12" pivotButton="0" quotePrefix="0" xfId="17"/>
    <xf numFmtId="164" fontId="36" fillId="0" borderId="49" applyProtection="1" pivotButton="0" quotePrefix="0" xfId="17">
      <protection locked="0" hidden="0"/>
    </xf>
    <xf numFmtId="164" fontId="35" fillId="0" borderId="12" applyAlignment="1" applyProtection="1" pivotButton="0" quotePrefix="0" xfId="2">
      <alignment vertical="center" wrapText="1"/>
      <protection locked="0" hidden="1"/>
    </xf>
    <xf numFmtId="164" fontId="34" fillId="0" borderId="12" applyProtection="1" pivotButton="0" quotePrefix="0" xfId="17">
      <protection locked="0" hidden="0"/>
    </xf>
    <xf numFmtId="164" fontId="39" fillId="0" borderId="12" pivotButton="0" quotePrefix="0" xfId="17"/>
    <xf numFmtId="164" fontId="35" fillId="0" borderId="54" applyAlignment="1" applyProtection="1" pivotButton="0" quotePrefix="0" xfId="2">
      <alignment vertical="center" wrapText="1"/>
      <protection locked="0" hidden="1"/>
    </xf>
    <xf numFmtId="164" fontId="35" fillId="0" borderId="53" applyAlignment="1" applyProtection="1" pivotButton="0" quotePrefix="0" xfId="2">
      <alignment vertical="center" wrapText="1"/>
      <protection locked="0" hidden="1"/>
    </xf>
    <xf numFmtId="164" fontId="34" fillId="0" borderId="53" applyProtection="1" pivotButton="0" quotePrefix="0" xfId="17">
      <protection locked="0" hidden="0"/>
    </xf>
    <xf numFmtId="164" fontId="34" fillId="0" borderId="49" pivotButton="0" quotePrefix="0" xfId="17"/>
    <xf numFmtId="164" fontId="16" fillId="0" borderId="2" applyProtection="1" pivotButton="0" quotePrefix="0" xfId="1">
      <protection locked="0" hidden="0"/>
    </xf>
    <xf numFmtId="164" fontId="16" fillId="0" borderId="4" applyProtection="1" pivotButton="0" quotePrefix="0" xfId="1">
      <protection locked="0" hidden="0"/>
    </xf>
    <xf numFmtId="164" fontId="13" fillId="12" borderId="59" pivotButton="0" quotePrefix="0" xfId="1"/>
    <xf numFmtId="164" fontId="13" fillId="12" borderId="60" pivotButton="0" quotePrefix="0" xfId="1"/>
    <xf numFmtId="164" fontId="13" fillId="0" borderId="2" applyProtection="1" pivotButton="0" quotePrefix="0" xfId="1">
      <protection locked="0" hidden="0"/>
    </xf>
    <xf numFmtId="164" fontId="13" fillId="0" borderId="3" pivotButton="0" quotePrefix="0" xfId="1"/>
    <xf numFmtId="164" fontId="10" fillId="0" borderId="3" pivotButton="0" quotePrefix="0" xfId="1"/>
    <xf numFmtId="164" fontId="10" fillId="0" borderId="3" applyProtection="1" pivotButton="0" quotePrefix="0" xfId="1">
      <protection locked="0" hidden="0"/>
    </xf>
    <xf numFmtId="164" fontId="35" fillId="0" borderId="51" applyProtection="1" pivotButton="0" quotePrefix="0" xfId="17">
      <protection locked="0" hidden="0"/>
    </xf>
    <xf numFmtId="164" fontId="10" fillId="0" borderId="3" applyProtection="1" pivotButton="0" quotePrefix="0" xfId="1">
      <protection locked="0" hidden="0"/>
    </xf>
    <xf numFmtId="164" fontId="10" fillId="0" borderId="3" pivotButton="0" quotePrefix="0" xfId="1"/>
    <xf numFmtId="164" fontId="10" fillId="0" borderId="1" pivotButton="0" quotePrefix="0" xfId="1"/>
    <xf numFmtId="164" fontId="13" fillId="0" borderId="34" pivotButton="0" quotePrefix="0" xfId="1"/>
    <xf numFmtId="164" fontId="13" fillId="0" borderId="40" pivotButton="0" quotePrefix="0" xfId="1"/>
    <xf numFmtId="164" fontId="13" fillId="0" borderId="12" pivotButton="0" quotePrefix="0" xfId="1"/>
    <xf numFmtId="164" fontId="10" fillId="0" borderId="40" pivotButton="0" quotePrefix="0" xfId="1"/>
    <xf numFmtId="164" fontId="10" fillId="0" borderId="12" pivotButton="0" quotePrefix="0" xfId="1"/>
    <xf numFmtId="164" fontId="10" fillId="0" borderId="4" pivotButton="0" quotePrefix="0" xfId="1"/>
    <xf numFmtId="164" fontId="35" fillId="15" borderId="12" applyProtection="1" pivotButton="0" quotePrefix="0" xfId="17">
      <protection locked="0" hidden="0"/>
    </xf>
    <xf numFmtId="164" fontId="13" fillId="0" borderId="12" applyProtection="1" pivotButton="0" quotePrefix="0" xfId="1">
      <protection locked="0" hidden="0"/>
    </xf>
    <xf numFmtId="164" fontId="13" fillId="0" borderId="39" applyProtection="1" pivotButton="0" quotePrefix="0" xfId="1">
      <protection locked="0" hidden="0"/>
    </xf>
    <xf numFmtId="164" fontId="13" fillId="0" borderId="16" applyProtection="1" pivotButton="0" quotePrefix="0" xfId="1">
      <protection locked="0" hidden="0"/>
    </xf>
    <xf numFmtId="164" fontId="13" fillId="0" borderId="13" applyProtection="1" pivotButton="0" quotePrefix="0" xfId="1">
      <protection locked="0" hidden="0"/>
    </xf>
    <xf numFmtId="164" fontId="13" fillId="18" borderId="17" pivotButton="0" quotePrefix="0" xfId="1"/>
    <xf numFmtId="0" fontId="42" fillId="0" borderId="31" applyAlignment="1" pivotButton="0" quotePrefix="0" xfId="1">
      <alignment horizontal="center"/>
    </xf>
    <xf numFmtId="164" fontId="13" fillId="0" borderId="68" applyProtection="1" pivotButton="0" quotePrefix="0" xfId="1">
      <protection locked="0" hidden="0"/>
    </xf>
    <xf numFmtId="0" fontId="42" fillId="0" borderId="69" applyAlignment="1" pivotButton="0" quotePrefix="0" xfId="1">
      <alignment horizontal="center"/>
    </xf>
    <xf numFmtId="164" fontId="13" fillId="0" borderId="70" pivotButton="0" quotePrefix="0" xfId="1"/>
    <xf numFmtId="0" fontId="43" fillId="0" borderId="69" applyAlignment="1" pivotButton="0" quotePrefix="0" xfId="1">
      <alignment horizontal="center"/>
    </xf>
    <xf numFmtId="164" fontId="10" fillId="0" borderId="70" pivotButton="0" quotePrefix="0" xfId="1"/>
    <xf numFmtId="164" fontId="35" fillId="0" borderId="71" applyProtection="1" pivotButton="0" quotePrefix="0" xfId="17">
      <protection locked="0" hidden="0"/>
    </xf>
    <xf numFmtId="164" fontId="10" fillId="0" borderId="70" applyProtection="1" pivotButton="0" quotePrefix="0" xfId="1">
      <protection locked="0" hidden="0"/>
    </xf>
    <xf numFmtId="164" fontId="10" fillId="0" borderId="70" pivotButton="0" quotePrefix="0" xfId="1"/>
    <xf numFmtId="0" fontId="43" fillId="0" borderId="32" applyAlignment="1" pivotButton="0" quotePrefix="0" xfId="1">
      <alignment horizontal="center"/>
    </xf>
    <xf numFmtId="164" fontId="10" fillId="0" borderId="72" pivotButton="0" quotePrefix="0" xfId="1"/>
    <xf numFmtId="0" fontId="2" fillId="0" borderId="69" applyAlignment="1" pivotButton="0" quotePrefix="0" xfId="1">
      <alignment horizontal="center"/>
    </xf>
    <xf numFmtId="164" fontId="13" fillId="0" borderId="73" pivotButton="0" quotePrefix="0" xfId="1"/>
    <xf numFmtId="164" fontId="10" fillId="0" borderId="73" pivotButton="0" quotePrefix="0" xfId="1"/>
    <xf numFmtId="164" fontId="13" fillId="0" borderId="73" pivotButton="0" quotePrefix="0" xfId="1"/>
    <xf numFmtId="164" fontId="10" fillId="0" borderId="75" pivotButton="0" quotePrefix="0" xfId="1"/>
    <xf numFmtId="164" fontId="35" fillId="15" borderId="73" applyProtection="1" pivotButton="0" quotePrefix="0" xfId="17">
      <protection locked="0" hidden="0"/>
    </xf>
    <xf numFmtId="164" fontId="10" fillId="0" borderId="73" applyProtection="1" pivotButton="0" quotePrefix="0" xfId="1">
      <protection locked="0" hidden="0"/>
    </xf>
    <xf numFmtId="164" fontId="13" fillId="0" borderId="73" applyProtection="1" pivotButton="0" quotePrefix="0" xfId="1">
      <protection locked="0" hidden="0"/>
    </xf>
    <xf numFmtId="164" fontId="13" fillId="0" borderId="76" applyProtection="1" pivotButton="0" quotePrefix="0" xfId="1">
      <protection locked="0" hidden="0"/>
    </xf>
    <xf numFmtId="164" fontId="13" fillId="0" borderId="77" applyProtection="1" pivotButton="0" quotePrefix="0" xfId="1">
      <protection locked="0" hidden="0"/>
    </xf>
    <xf numFmtId="165" fontId="6" fillId="0" borderId="3" applyProtection="1" pivotButton="0" quotePrefix="0" xfId="1">
      <protection locked="0" hidden="0"/>
    </xf>
    <xf numFmtId="14" fontId="4" fillId="6" borderId="1" applyAlignment="1" pivotButton="0" quotePrefix="0" xfId="1">
      <alignment horizontal="center" vertical="center"/>
    </xf>
    <xf numFmtId="0" fontId="4" fillId="20" borderId="0" applyAlignment="1" pivotButton="0" quotePrefix="0" xfId="1">
      <alignment horizontal="left" wrapText="1"/>
    </xf>
    <xf numFmtId="0" fontId="4" fillId="20" borderId="38" applyAlignment="1" pivotButton="0" quotePrefix="0" xfId="1">
      <alignment horizontal="left" wrapText="1"/>
    </xf>
    <xf numFmtId="165" fontId="6" fillId="0" borderId="7" pivotButton="0" quotePrefix="0" xfId="1"/>
    <xf numFmtId="165" fontId="6" fillId="0" borderId="1" pivotButton="0" quotePrefix="0" xfId="1"/>
    <xf numFmtId="0" fontId="47" fillId="0" borderId="19" pivotButton="0" quotePrefix="0" xfId="0"/>
    <xf numFmtId="0" fontId="48" fillId="20" borderId="19" pivotButton="0" quotePrefix="0" xfId="0"/>
    <xf numFmtId="0" fontId="48" fillId="0" borderId="23" pivotButton="0" quotePrefix="0" xfId="0"/>
    <xf numFmtId="164" fontId="47" fillId="0" borderId="0" pivotButton="0" quotePrefix="0" xfId="0"/>
    <xf numFmtId="0" fontId="47" fillId="0" borderId="0" pivotButton="0" quotePrefix="0" xfId="0"/>
    <xf numFmtId="170" fontId="10" fillId="0" borderId="0" applyAlignment="1" pivotButton="0" quotePrefix="0" xfId="0">
      <alignment horizontal="right"/>
    </xf>
    <xf numFmtId="0" fontId="6" fillId="0" borderId="12" applyAlignment="1" pivotButton="0" quotePrefix="0" xfId="1">
      <alignment horizontal="left" wrapText="1"/>
    </xf>
    <xf numFmtId="169" fontId="6" fillId="0" borderId="0" applyAlignment="1" pivotButton="0" quotePrefix="0" xfId="6">
      <alignment horizontal="right"/>
    </xf>
    <xf numFmtId="171" fontId="6" fillId="17" borderId="12" pivotButton="0" quotePrefix="0" xfId="6"/>
    <xf numFmtId="0" fontId="14" fillId="0" borderId="16" pivotButton="0" quotePrefix="0" xfId="1"/>
    <xf numFmtId="0" fontId="2" fillId="0" borderId="12" applyAlignment="1" pivotButton="0" quotePrefix="0" xfId="1">
      <alignment horizontal="center"/>
    </xf>
    <xf numFmtId="0" fontId="13" fillId="0" borderId="20" pivotButton="0" quotePrefix="0" xfId="0"/>
    <xf numFmtId="0" fontId="10" fillId="0" borderId="31" pivotButton="0" quotePrefix="0" xfId="0"/>
    <xf numFmtId="166" fontId="6" fillId="0" borderId="76" pivotButton="0" quotePrefix="0" xfId="5"/>
    <xf numFmtId="0" fontId="6" fillId="0" borderId="69" pivotButton="0" quotePrefix="0" xfId="1"/>
    <xf numFmtId="166" fontId="6" fillId="0" borderId="73" pivotButton="0" quotePrefix="0" xfId="5"/>
    <xf numFmtId="0" fontId="6" fillId="0" borderId="69" applyAlignment="1" pivotButton="0" quotePrefix="0" xfId="1">
      <alignment wrapText="1"/>
    </xf>
    <xf numFmtId="0" fontId="6" fillId="0" borderId="69" applyAlignment="1" pivotButton="0" quotePrefix="0" xfId="1">
      <alignment horizontal="left" wrapText="1"/>
    </xf>
    <xf numFmtId="0" fontId="6" fillId="0" borderId="79" applyAlignment="1" pivotButton="0" quotePrefix="0" xfId="1">
      <alignment horizontal="left" wrapText="1"/>
    </xf>
    <xf numFmtId="166" fontId="6" fillId="0" borderId="80" pivotButton="0" quotePrefix="0" xfId="5"/>
    <xf numFmtId="166" fontId="6" fillId="0" borderId="81" pivotButton="0" quotePrefix="0" xfId="5"/>
    <xf numFmtId="0" fontId="6" fillId="0" borderId="31" pivotButton="0" quotePrefix="0" xfId="1"/>
    <xf numFmtId="49" fontId="6" fillId="0" borderId="69" applyAlignment="1" pivotButton="0" quotePrefix="0" xfId="1">
      <alignment horizontal="left"/>
    </xf>
    <xf numFmtId="49" fontId="6" fillId="0" borderId="79" applyAlignment="1" pivotButton="0" quotePrefix="0" xfId="1">
      <alignment horizontal="left"/>
    </xf>
    <xf numFmtId="166" fontId="6" fillId="0" borderId="80" applyAlignment="1" pivotButton="0" quotePrefix="0" xfId="5">
      <alignment horizontal="center"/>
    </xf>
    <xf numFmtId="166" fontId="6" fillId="0" borderId="82" applyAlignment="1" pivotButton="0" quotePrefix="0" xfId="5">
      <alignment horizontal="center"/>
    </xf>
    <xf numFmtId="166" fontId="6" fillId="0" borderId="82" pivotButton="0" quotePrefix="0" xfId="5"/>
    <xf numFmtId="164" fontId="14" fillId="0" borderId="12" pivotButton="0" quotePrefix="0" xfId="1"/>
    <xf numFmtId="164" fontId="14" fillId="0" borderId="73" pivotButton="0" quotePrefix="0" xfId="1"/>
    <xf numFmtId="164" fontId="29" fillId="0" borderId="4" pivotButton="0" quotePrefix="0" xfId="1"/>
    <xf numFmtId="164" fontId="29" fillId="0" borderId="75" pivotButton="0" quotePrefix="0" xfId="1"/>
    <xf numFmtId="164" fontId="29" fillId="0" borderId="12" applyProtection="1" pivotButton="0" quotePrefix="0" xfId="1">
      <protection locked="0" hidden="0"/>
    </xf>
    <xf numFmtId="164" fontId="38" fillId="15" borderId="12" applyProtection="1" pivotButton="0" quotePrefix="0" xfId="17">
      <protection locked="0" hidden="0"/>
    </xf>
    <xf numFmtId="164" fontId="38" fillId="15" borderId="73" applyProtection="1" pivotButton="0" quotePrefix="0" xfId="17">
      <protection locked="0" hidden="0"/>
    </xf>
    <xf numFmtId="164" fontId="29" fillId="0" borderId="73" applyProtection="1" pivotButton="0" quotePrefix="0" xfId="1">
      <protection locked="0" hidden="0"/>
    </xf>
    <xf numFmtId="164" fontId="14" fillId="0" borderId="12" applyProtection="1" pivotButton="0" quotePrefix="0" xfId="1">
      <protection locked="0" hidden="0"/>
    </xf>
    <xf numFmtId="164" fontId="14" fillId="0" borderId="73" applyProtection="1" pivotButton="0" quotePrefix="0" xfId="1">
      <protection locked="0" hidden="0"/>
    </xf>
    <xf numFmtId="164" fontId="14" fillId="0" borderId="13" applyProtection="1" pivotButton="0" quotePrefix="0" xfId="1">
      <protection locked="0" hidden="0"/>
    </xf>
    <xf numFmtId="164" fontId="14" fillId="0" borderId="77" applyProtection="1" pivotButton="0" quotePrefix="0" xfId="1">
      <protection locked="0" hidden="0"/>
    </xf>
    <xf numFmtId="0" fontId="4" fillId="12" borderId="21" pivotButton="0" quotePrefix="0" xfId="1"/>
    <xf numFmtId="166" fontId="31" fillId="0" borderId="12" pivotButton="0" quotePrefix="0" xfId="5"/>
    <xf numFmtId="166" fontId="42" fillId="0" borderId="16" pivotButton="0" quotePrefix="0" xfId="5"/>
    <xf numFmtId="166" fontId="42" fillId="0" borderId="12" pivotButton="0" quotePrefix="0" xfId="5"/>
    <xf numFmtId="166" fontId="42" fillId="0" borderId="76" pivotButton="0" quotePrefix="0" xfId="5"/>
    <xf numFmtId="166" fontId="42" fillId="0" borderId="73" pivotButton="0" quotePrefix="0" xfId="5"/>
    <xf numFmtId="166" fontId="31" fillId="0" borderId="73" pivotButton="0" quotePrefix="0" xfId="5"/>
    <xf numFmtId="166" fontId="42" fillId="0" borderId="0" pivotButton="0" quotePrefix="0" xfId="5"/>
    <xf numFmtId="166" fontId="42" fillId="0" borderId="56" pivotButton="0" quotePrefix="0" xfId="5"/>
    <xf numFmtId="0" fontId="43" fillId="0" borderId="79" applyAlignment="1" pivotButton="0" quotePrefix="0" xfId="1">
      <alignment horizontal="center"/>
    </xf>
    <xf numFmtId="0" fontId="4" fillId="0" borderId="43" pivotButton="0" quotePrefix="0" xfId="1"/>
    <xf numFmtId="0" fontId="6" fillId="0" borderId="43" applyAlignment="1" pivotButton="0" quotePrefix="0" xfId="1">
      <alignment horizontal="left"/>
    </xf>
    <xf numFmtId="0" fontId="12" fillId="0" borderId="43" pivotButton="0" quotePrefix="0" xfId="1"/>
    <xf numFmtId="166" fontId="43" fillId="0" borderId="12" pivotButton="0" quotePrefix="0" xfId="5"/>
    <xf numFmtId="0" fontId="6" fillId="0" borderId="55" pivotButton="0" quotePrefix="0" xfId="1"/>
    <xf numFmtId="166" fontId="43" fillId="0" borderId="13" pivotButton="0" quotePrefix="0" xfId="5"/>
    <xf numFmtId="0" fontId="4" fillId="12" borderId="20" pivotButton="0" quotePrefix="0" xfId="1"/>
    <xf numFmtId="0" fontId="4" fillId="12" borderId="83" pivotButton="0" quotePrefix="0" xfId="1"/>
    <xf numFmtId="166" fontId="2" fillId="0" borderId="12" pivotButton="0" quotePrefix="0" xfId="5"/>
    <xf numFmtId="166" fontId="31" fillId="0" borderId="13" pivotButton="0" quotePrefix="0" xfId="5"/>
    <xf numFmtId="166" fontId="28" fillId="0" borderId="17" pivotButton="0" quotePrefix="0" xfId="5"/>
    <xf numFmtId="10" fontId="52" fillId="0" borderId="84" pivotButton="0" quotePrefix="0" xfId="5"/>
    <xf numFmtId="10" fontId="52" fillId="0" borderId="58" pivotButton="0" quotePrefix="0" xfId="5"/>
    <xf numFmtId="10" fontId="52" fillId="0" borderId="57" pivotButton="0" quotePrefix="0" xfId="5"/>
    <xf numFmtId="166" fontId="42" fillId="12" borderId="17" pivotButton="0" quotePrefix="0" xfId="5"/>
    <xf numFmtId="166" fontId="2" fillId="12" borderId="17" pivotButton="0" quotePrefix="0" xfId="5"/>
    <xf numFmtId="166" fontId="31" fillId="12" borderId="17" pivotButton="0" quotePrefix="0" xfId="5"/>
    <xf numFmtId="166" fontId="43" fillId="0" borderId="73" pivotButton="0" quotePrefix="0" xfId="5"/>
    <xf numFmtId="166" fontId="43" fillId="0" borderId="77" pivotButton="0" quotePrefix="0" xfId="5"/>
    <xf numFmtId="0" fontId="4" fillId="0" borderId="85" pivotButton="0" quotePrefix="0" xfId="1"/>
    <xf numFmtId="0" fontId="4" fillId="0" borderId="22" pivotButton="0" quotePrefix="0" xfId="1"/>
    <xf numFmtId="0" fontId="16" fillId="0" borderId="43" applyAlignment="1" pivotButton="0" quotePrefix="0" xfId="1">
      <alignment wrapText="1"/>
    </xf>
    <xf numFmtId="0" fontId="4" fillId="0" borderId="43" applyAlignment="1" pivotButton="0" quotePrefix="0" xfId="1">
      <alignment wrapText="1"/>
    </xf>
    <xf numFmtId="0" fontId="4" fillId="0" borderId="43" applyAlignment="1" pivotButton="0" quotePrefix="0" xfId="1">
      <alignment horizontal="left" wrapText="1"/>
    </xf>
    <xf numFmtId="0" fontId="44" fillId="8" borderId="45" applyAlignment="1" pivotButton="0" quotePrefix="0" xfId="0">
      <alignment wrapText="1"/>
    </xf>
    <xf numFmtId="0" fontId="41" fillId="8" borderId="45" applyAlignment="1" pivotButton="0" quotePrefix="0" xfId="0">
      <alignment wrapText="1"/>
    </xf>
    <xf numFmtId="0" fontId="44" fillId="8" borderId="13" applyAlignment="1" pivotButton="0" quotePrefix="0" xfId="0">
      <alignment horizontal="center" wrapText="1"/>
    </xf>
    <xf numFmtId="0" fontId="12" fillId="0" borderId="17" applyAlignment="1" pivotButton="0" quotePrefix="0" xfId="1">
      <alignment horizontal="center"/>
    </xf>
    <xf numFmtId="0" fontId="2" fillId="6" borderId="17" pivotButton="0" quotePrefix="0" xfId="1"/>
    <xf numFmtId="0" fontId="4" fillId="6" borderId="34" applyAlignment="1" pivotButton="0" quotePrefix="0" xfId="1">
      <alignment horizontal="center" vertical="center"/>
    </xf>
    <xf numFmtId="0" fontId="4" fillId="6" borderId="21" pivotButton="0" quotePrefix="0" xfId="1"/>
    <xf numFmtId="166" fontId="2" fillId="6" borderId="17" pivotButton="0" quotePrefix="0" xfId="5"/>
    <xf numFmtId="0" fontId="2" fillId="20" borderId="17" pivotButton="0" quotePrefix="0" xfId="1"/>
    <xf numFmtId="0" fontId="2" fillId="24" borderId="17" pivotButton="0" quotePrefix="0" xfId="1"/>
    <xf numFmtId="0" fontId="4" fillId="24" borderId="14" applyAlignment="1" pivotButton="0" quotePrefix="0" xfId="1">
      <alignment horizontal="center" vertical="center"/>
    </xf>
    <xf numFmtId="14" fontId="4" fillId="24" borderId="1" applyAlignment="1" pivotButton="0" quotePrefix="0" xfId="1">
      <alignment horizontal="center" vertical="center"/>
    </xf>
    <xf numFmtId="0" fontId="2" fillId="24" borderId="20" pivotButton="0" quotePrefix="0" xfId="1"/>
    <xf numFmtId="0" fontId="4" fillId="24" borderId="59" applyAlignment="1" pivotButton="0" quotePrefix="0" xfId="1">
      <alignment horizontal="center" vertical="center"/>
    </xf>
    <xf numFmtId="14" fontId="16" fillId="24" borderId="59" applyAlignment="1" pivotButton="0" quotePrefix="0" xfId="1">
      <alignment horizontal="center" vertical="center"/>
    </xf>
    <xf numFmtId="14" fontId="16" fillId="24" borderId="60" applyAlignment="1" pivotButton="0" quotePrefix="0" xfId="1">
      <alignment horizontal="center" vertical="center"/>
    </xf>
    <xf numFmtId="0" fontId="2" fillId="5" borderId="0" pivotButton="0" quotePrefix="0" xfId="1"/>
    <xf numFmtId="0" fontId="16" fillId="0" borderId="6" applyAlignment="1" pivotButton="0" quotePrefix="0" xfId="1">
      <alignment wrapText="1"/>
    </xf>
    <xf numFmtId="0" fontId="4" fillId="0" borderId="6" applyAlignment="1" pivotButton="0" quotePrefix="0" xfId="1">
      <alignment wrapText="1"/>
    </xf>
    <xf numFmtId="0" fontId="12" fillId="0" borderId="13" applyAlignment="1" pivotButton="0" quotePrefix="0" xfId="1">
      <alignment horizontal="center"/>
    </xf>
    <xf numFmtId="0" fontId="4" fillId="0" borderId="55" applyAlignment="1" pivotButton="0" quotePrefix="0" xfId="1">
      <alignment horizontal="left" wrapText="1"/>
    </xf>
    <xf numFmtId="4" fontId="4" fillId="0" borderId="13" applyProtection="1" pivotButton="0" quotePrefix="0" xfId="1">
      <protection locked="0" hidden="0"/>
    </xf>
    <xf numFmtId="0" fontId="2" fillId="24" borderId="41" pivotButton="0" quotePrefix="0" xfId="1"/>
    <xf numFmtId="0" fontId="12" fillId="12" borderId="17" applyAlignment="1" pivotButton="0" quotePrefix="0" xfId="1">
      <alignment horizontal="center"/>
    </xf>
    <xf numFmtId="4" fontId="4" fillId="12" borderId="59" pivotButton="0" quotePrefix="0" xfId="1"/>
    <xf numFmtId="4" fontId="4" fillId="12" borderId="60" pivotButton="0" quotePrefix="0" xfId="1"/>
    <xf numFmtId="4" fontId="4" fillId="12" borderId="36" pivotButton="0" quotePrefix="0" xfId="1"/>
    <xf numFmtId="4" fontId="4" fillId="12" borderId="37" pivotButton="0" quotePrefix="0" xfId="1"/>
    <xf numFmtId="0" fontId="4" fillId="12" borderId="17" pivotButton="0" quotePrefix="0" xfId="1"/>
    <xf numFmtId="4" fontId="4" fillId="12" borderId="18" pivotButton="0" quotePrefix="0" xfId="1"/>
    <xf numFmtId="0" fontId="2" fillId="12" borderId="17" pivotButton="0" quotePrefix="0" xfId="1"/>
    <xf numFmtId="166" fontId="42" fillId="0" borderId="0" pivotButton="0" quotePrefix="0" xfId="5"/>
    <xf numFmtId="166" fontId="42" fillId="0" borderId="12" pivotButton="0" quotePrefix="0" xfId="5"/>
    <xf numFmtId="166" fontId="43" fillId="0" borderId="12" pivotButton="0" quotePrefix="0" xfId="5"/>
    <xf numFmtId="166" fontId="43" fillId="0" borderId="13" pivotButton="0" quotePrefix="0" xfId="5"/>
    <xf numFmtId="166" fontId="42" fillId="0" borderId="16" pivotButton="0" quotePrefix="0" xfId="5"/>
    <xf numFmtId="166" fontId="31" fillId="0" borderId="12" pivotButton="0" quotePrefix="0" xfId="5"/>
    <xf numFmtId="164" fontId="29" fillId="0" borderId="4" pivotButton="0" quotePrefix="0" xfId="1"/>
    <xf numFmtId="164" fontId="38" fillId="0" borderId="12" applyProtection="1" pivotButton="0" quotePrefix="0" xfId="17">
      <protection locked="0" hidden="0"/>
    </xf>
    <xf numFmtId="164" fontId="29" fillId="0" borderId="12" applyProtection="1" pivotButton="0" quotePrefix="0" xfId="1">
      <protection locked="0" hidden="0"/>
    </xf>
    <xf numFmtId="164" fontId="14" fillId="0" borderId="12" applyProtection="1" pivotButton="0" quotePrefix="0" xfId="1">
      <protection locked="0" hidden="0"/>
    </xf>
    <xf numFmtId="164" fontId="14" fillId="0" borderId="13" applyProtection="1" pivotButton="0" quotePrefix="0" xfId="1">
      <protection locked="0" hidden="0"/>
    </xf>
    <xf numFmtId="166" fontId="2" fillId="0" borderId="12" pivotButton="0" quotePrefix="0" xfId="5"/>
    <xf numFmtId="0" fontId="4" fillId="12" borderId="85" pivotButton="0" quotePrefix="0" xfId="1"/>
    <xf numFmtId="166" fontId="28" fillId="12" borderId="17" pivotButton="0" quotePrefix="0" xfId="5"/>
    <xf numFmtId="0" fontId="12" fillId="12" borderId="12" applyAlignment="1" pivotButton="0" quotePrefix="0" xfId="1">
      <alignment horizontal="center"/>
    </xf>
    <xf numFmtId="0" fontId="4" fillId="12" borderId="43" pivotButton="0" quotePrefix="0" xfId="1"/>
    <xf numFmtId="166" fontId="42" fillId="12" borderId="12" pivotButton="0" quotePrefix="0" xfId="5"/>
    <xf numFmtId="0" fontId="4" fillId="24" borderId="34" applyAlignment="1" pivotButton="0" quotePrefix="0" xfId="1">
      <alignment horizontal="center" vertical="center"/>
    </xf>
    <xf numFmtId="0" fontId="28" fillId="20" borderId="12" pivotButton="0" quotePrefix="0" xfId="1"/>
    <xf numFmtId="0" fontId="2" fillId="20" borderId="0" pivotButton="0" quotePrefix="0" xfId="1"/>
    <xf numFmtId="0" fontId="4" fillId="20" borderId="22" applyAlignment="1" pivotButton="0" quotePrefix="0" xfId="1">
      <alignment horizontal="left" wrapText="1"/>
    </xf>
    <xf numFmtId="0" fontId="4" fillId="20" borderId="17" applyAlignment="1" pivotButton="0" quotePrefix="0" xfId="1">
      <alignment horizontal="left" wrapText="1"/>
    </xf>
    <xf numFmtId="0" fontId="2" fillId="20" borderId="20" pivotButton="0" quotePrefix="0" xfId="1"/>
    <xf numFmtId="0" fontId="13" fillId="12" borderId="17" applyAlignment="1" applyProtection="1" pivotButton="0" quotePrefix="0" xfId="2">
      <alignment vertical="center" wrapText="1"/>
      <protection locked="1" hidden="1"/>
    </xf>
    <xf numFmtId="165" fontId="4" fillId="12" borderId="17" pivotButton="0" quotePrefix="0" xfId="1"/>
    <xf numFmtId="0" fontId="13" fillId="12" borderId="11" applyAlignment="1" applyProtection="1" pivotButton="0" quotePrefix="0" xfId="2">
      <alignment vertical="center" wrapText="1"/>
      <protection locked="1" hidden="1"/>
    </xf>
    <xf numFmtId="0" fontId="13" fillId="12" borderId="30" applyAlignment="1" applyProtection="1" pivotButton="0" quotePrefix="0" xfId="2">
      <alignment vertical="center" wrapText="1"/>
      <protection locked="1" hidden="1"/>
    </xf>
    <xf numFmtId="165" fontId="6" fillId="12" borderId="24" pivotButton="0" quotePrefix="0" xfId="1"/>
    <xf numFmtId="0" fontId="4" fillId="24" borderId="25" applyAlignment="1" pivotButton="0" quotePrefix="0" xfId="1">
      <alignment horizontal="left"/>
    </xf>
    <xf numFmtId="14" fontId="4" fillId="24" borderId="9" applyAlignment="1" pivotButton="0" quotePrefix="0" xfId="1">
      <alignment horizontal="center"/>
    </xf>
    <xf numFmtId="0" fontId="13" fillId="13" borderId="17" applyAlignment="1" applyProtection="1" pivotButton="0" quotePrefix="0" xfId="2">
      <alignment vertical="center" wrapText="1"/>
      <protection locked="1" hidden="1"/>
    </xf>
    <xf numFmtId="165" fontId="6" fillId="13" borderId="17" pivotButton="0" quotePrefix="0" xfId="1"/>
    <xf numFmtId="172" fontId="52" fillId="0" borderId="58" pivotButton="0" quotePrefix="0" xfId="1"/>
    <xf numFmtId="165" fontId="52" fillId="0" borderId="58" pivotButton="0" quotePrefix="0" xfId="1"/>
    <xf numFmtId="165" fontId="52" fillId="0" borderId="57" pivotButton="0" quotePrefix="0" xfId="1"/>
    <xf numFmtId="14" fontId="48" fillId="24" borderId="17" applyAlignment="1" pivotButton="0" quotePrefix="0" xfId="0">
      <alignment horizontal="center"/>
    </xf>
    <xf numFmtId="0" fontId="4" fillId="24" borderId="3" applyAlignment="1" pivotButton="0" quotePrefix="0" xfId="1">
      <alignment horizontal="left" vertical="center"/>
    </xf>
    <xf numFmtId="14" fontId="13" fillId="24" borderId="13" applyAlignment="1" pivotButton="0" quotePrefix="0" xfId="0">
      <alignment horizontal="center"/>
    </xf>
    <xf numFmtId="14" fontId="13" fillId="24" borderId="78" applyAlignment="1" pivotButton="0" quotePrefix="0" xfId="0">
      <alignment horizontal="center"/>
    </xf>
    <xf numFmtId="14" fontId="13" fillId="24" borderId="78" applyAlignment="1" pivotButton="0" quotePrefix="0" xfId="0">
      <alignment horizontal="center" wrapText="1"/>
    </xf>
    <xf numFmtId="0" fontId="49" fillId="14" borderId="13" pivotButton="0" quotePrefix="0" xfId="1"/>
    <xf numFmtId="0" fontId="48" fillId="12" borderId="12" pivotButton="0" quotePrefix="0" xfId="1"/>
    <xf numFmtId="165" fontId="48" fillId="12" borderId="12" applyAlignment="1" pivotButton="0" quotePrefix="0" xfId="0">
      <alignment horizontal="center" wrapText="1"/>
    </xf>
    <xf numFmtId="2" fontId="49" fillId="14" borderId="14" applyAlignment="1" pivotButton="0" quotePrefix="0" xfId="1">
      <alignment horizontal="center"/>
    </xf>
    <xf numFmtId="0" fontId="53" fillId="0" borderId="0" pivotButton="0" quotePrefix="0" xfId="1"/>
    <xf numFmtId="164" fontId="47" fillId="0" borderId="56" pivotButton="0" quotePrefix="0" xfId="0"/>
    <xf numFmtId="0" fontId="51" fillId="0" borderId="0" pivotButton="0" quotePrefix="0" xfId="0"/>
    <xf numFmtId="166" fontId="54" fillId="0" borderId="0" pivotButton="0" quotePrefix="0" xfId="5"/>
    <xf numFmtId="0" fontId="42" fillId="12" borderId="17" applyAlignment="1" pivotButton="0" quotePrefix="0" xfId="1">
      <alignment horizontal="center"/>
    </xf>
    <xf numFmtId="10" fontId="10" fillId="0" borderId="12" applyAlignment="1" pivotButton="0" quotePrefix="0" xfId="5">
      <alignment horizontal="right"/>
    </xf>
    <xf numFmtId="0" fontId="48" fillId="24" borderId="38" pivotButton="0" quotePrefix="0" xfId="0"/>
    <xf numFmtId="0" fontId="48" fillId="12" borderId="38" pivotButton="0" quotePrefix="0" xfId="0"/>
    <xf numFmtId="0" fontId="47" fillId="0" borderId="56" pivotButton="0" quotePrefix="0" xfId="0"/>
    <xf numFmtId="0" fontId="14" fillId="12" borderId="41" applyAlignment="1" pivotButton="0" quotePrefix="0" xfId="0">
      <alignment horizontal="center"/>
    </xf>
    <xf numFmtId="0" fontId="29" fillId="12" borderId="17" applyAlignment="1" pivotButton="0" quotePrefix="0" xfId="0">
      <alignment horizontal="center"/>
    </xf>
    <xf numFmtId="164" fontId="50" fillId="0" borderId="12" pivotButton="0" quotePrefix="0" xfId="0"/>
    <xf numFmtId="14" fontId="48" fillId="24" borderId="38" applyAlignment="1" pivotButton="0" quotePrefix="0" xfId="0">
      <alignment horizontal="center"/>
    </xf>
    <xf numFmtId="164" fontId="50" fillId="0" borderId="40" pivotButton="0" quotePrefix="0" xfId="0"/>
    <xf numFmtId="0" fontId="29" fillId="0" borderId="31" applyAlignment="1" pivotButton="0" quotePrefix="0" xfId="0">
      <alignment horizontal="center"/>
    </xf>
    <xf numFmtId="0" fontId="50" fillId="0" borderId="88" applyAlignment="1" pivotButton="0" quotePrefix="0" xfId="0">
      <alignment wrapText="1"/>
    </xf>
    <xf numFmtId="0" fontId="29" fillId="0" borderId="32" applyAlignment="1" pivotButton="0" quotePrefix="0" xfId="0">
      <alignment horizontal="center"/>
    </xf>
    <xf numFmtId="0" fontId="29" fillId="0" borderId="69" applyAlignment="1" pivotButton="0" quotePrefix="0" xfId="0">
      <alignment horizontal="center"/>
    </xf>
    <xf numFmtId="0" fontId="48" fillId="12" borderId="74" pivotButton="0" quotePrefix="0" xfId="0"/>
    <xf numFmtId="0" fontId="29" fillId="0" borderId="31" pivotButton="0" quotePrefix="0" xfId="0"/>
    <xf numFmtId="0" fontId="47" fillId="0" borderId="56" pivotButton="0" quotePrefix="0" xfId="0"/>
    <xf numFmtId="0" fontId="50" fillId="0" borderId="73" pivotButton="0" quotePrefix="0" xfId="0"/>
    <xf numFmtId="0" fontId="50" fillId="0" borderId="73" applyAlignment="1" pivotButton="0" quotePrefix="0" xfId="0">
      <alignment wrapText="1"/>
    </xf>
    <xf numFmtId="0" fontId="29" fillId="0" borderId="79" applyAlignment="1" pivotButton="0" quotePrefix="0" xfId="0">
      <alignment horizontal="center"/>
    </xf>
    <xf numFmtId="0" fontId="50" fillId="0" borderId="81" pivotButton="0" quotePrefix="0" xfId="0"/>
    <xf numFmtId="164" fontId="50" fillId="0" borderId="73" pivotButton="0" quotePrefix="0" xfId="0"/>
    <xf numFmtId="164" fontId="50" fillId="0" borderId="80" pivotButton="0" quotePrefix="0" xfId="0"/>
    <xf numFmtId="164" fontId="50" fillId="0" borderId="81" pivotButton="0" quotePrefix="0" xfId="0"/>
    <xf numFmtId="164" fontId="50" fillId="0" borderId="89" pivotButton="0" quotePrefix="0" xfId="0"/>
    <xf numFmtId="0" fontId="0" fillId="0" borderId="0" applyProtection="1" pivotButton="0" quotePrefix="0" xfId="0">
      <protection locked="0" hidden="0"/>
    </xf>
    <xf numFmtId="0" fontId="55" fillId="0" borderId="0" applyProtection="1" pivotButton="0" quotePrefix="0" xfId="0">
      <protection locked="0" hidden="0"/>
    </xf>
    <xf numFmtId="0" fontId="56" fillId="0" borderId="0" applyProtection="1" pivotButton="0" quotePrefix="0" xfId="0">
      <protection locked="0" hidden="0"/>
    </xf>
    <xf numFmtId="0" fontId="57" fillId="0" borderId="0" applyProtection="1" pivotButton="0" quotePrefix="0" xfId="0">
      <protection locked="0" hidden="0"/>
    </xf>
    <xf numFmtId="0" fontId="58" fillId="0" borderId="0" applyProtection="1" pivotButton="0" quotePrefix="0" xfId="0">
      <protection locked="0" hidden="0"/>
    </xf>
    <xf numFmtId="0" fontId="59" fillId="0" borderId="0" applyProtection="1" pivotButton="0" quotePrefix="0" xfId="0">
      <protection locked="0" hidden="0"/>
    </xf>
    <xf numFmtId="164" fontId="13" fillId="0" borderId="33" applyProtection="1" pivotButton="0" quotePrefix="0" xfId="1">
      <protection locked="0" hidden="0"/>
    </xf>
    <xf numFmtId="164" fontId="13" fillId="0" borderId="6" pivotButton="0" quotePrefix="0" xfId="1"/>
    <xf numFmtId="164" fontId="10" fillId="0" borderId="6" pivotButton="0" quotePrefix="0" xfId="1"/>
    <xf numFmtId="164" fontId="10" fillId="0" borderId="6" applyProtection="1" pivotButton="0" quotePrefix="0" xfId="1">
      <protection locked="0" hidden="0"/>
    </xf>
    <xf numFmtId="164" fontId="10" fillId="0" borderId="6" applyProtection="1" pivotButton="0" quotePrefix="0" xfId="1">
      <protection locked="0" hidden="0"/>
    </xf>
    <xf numFmtId="164" fontId="10" fillId="0" borderId="6" pivotButton="0" quotePrefix="0" xfId="1"/>
    <xf numFmtId="164" fontId="13" fillId="0" borderId="40" pivotButton="0" quotePrefix="0" xfId="1"/>
    <xf numFmtId="164" fontId="10" fillId="0" borderId="34" pivotButton="0" quotePrefix="0" xfId="1"/>
    <xf numFmtId="164" fontId="10" fillId="0" borderId="40" applyProtection="1" pivotButton="0" quotePrefix="0" xfId="1">
      <protection locked="0" hidden="0"/>
    </xf>
    <xf numFmtId="164" fontId="13" fillId="0" borderId="40" applyProtection="1" pivotButton="0" quotePrefix="0" xfId="1">
      <protection locked="0" hidden="0"/>
    </xf>
    <xf numFmtId="164" fontId="13" fillId="0" borderId="39" applyProtection="1" pivotButton="0" quotePrefix="0" xfId="1">
      <protection locked="0" hidden="0"/>
    </xf>
    <xf numFmtId="164" fontId="13" fillId="0" borderId="87" applyProtection="1" pivotButton="0" quotePrefix="0" xfId="1">
      <protection locked="0" hidden="0"/>
    </xf>
    <xf numFmtId="164" fontId="13" fillId="0" borderId="13" pivotButton="0" quotePrefix="0" xfId="1"/>
    <xf numFmtId="164" fontId="13" fillId="0" borderId="16" pivotButton="0" quotePrefix="0" xfId="1"/>
    <xf numFmtId="0" fontId="42" fillId="0" borderId="10" applyAlignment="1" pivotButton="0" quotePrefix="0" xfId="1">
      <alignment horizontal="center"/>
    </xf>
    <xf numFmtId="164" fontId="10" fillId="0" borderId="14" pivotButton="0" quotePrefix="0" xfId="1"/>
    <xf numFmtId="4" fontId="16" fillId="0" borderId="1" applyProtection="1" pivotButton="0" quotePrefix="0" xfId="1">
      <protection locked="0" hidden="0"/>
    </xf>
    <xf numFmtId="4" fontId="16" fillId="0" borderId="1" applyProtection="1" pivotButton="0" quotePrefix="0" xfId="1">
      <protection locked="0" hidden="0"/>
    </xf>
    <xf numFmtId="0" fontId="50" fillId="0" borderId="86" pivotButton="0" quotePrefix="0" xfId="0"/>
    <xf numFmtId="164" fontId="50" fillId="0" borderId="39" pivotButton="0" quotePrefix="0" xfId="0"/>
    <xf numFmtId="164" fontId="50" fillId="0" borderId="16" pivotButton="0" quotePrefix="0" xfId="0"/>
    <xf numFmtId="164" fontId="50" fillId="0" borderId="76" pivotButton="0" quotePrefix="0" xfId="0"/>
    <xf numFmtId="164" fontId="50" fillId="0" borderId="87" pivotButton="0" quotePrefix="0" xfId="0"/>
    <xf numFmtId="164" fontId="50" fillId="0" borderId="13" pivotButton="0" quotePrefix="0" xfId="0"/>
    <xf numFmtId="164" fontId="50" fillId="0" borderId="77" pivotButton="0" quotePrefix="0" xfId="0"/>
    <xf numFmtId="164" fontId="60" fillId="12" borderId="38" pivotButton="0" quotePrefix="0" xfId="0"/>
    <xf numFmtId="164" fontId="60" fillId="12" borderId="17" pivotButton="0" quotePrefix="0" xfId="0"/>
    <xf numFmtId="164" fontId="50" fillId="0" borderId="39" pivotButton="0" quotePrefix="0" xfId="0"/>
    <xf numFmtId="164" fontId="50" fillId="0" borderId="16" pivotButton="0" quotePrefix="0" xfId="0"/>
    <xf numFmtId="164" fontId="50" fillId="0" borderId="40" pivotButton="0" quotePrefix="0" xfId="0"/>
    <xf numFmtId="164" fontId="50" fillId="0" borderId="12" pivotButton="0" quotePrefix="0" xfId="0"/>
    <xf numFmtId="164" fontId="60" fillId="12" borderId="40" pivotButton="0" quotePrefix="0" xfId="0"/>
    <xf numFmtId="164" fontId="60" fillId="12" borderId="12" pivotButton="0" quotePrefix="0" xfId="0"/>
    <xf numFmtId="164" fontId="60" fillId="12" borderId="73" pivotButton="0" quotePrefix="0" xfId="0"/>
    <xf numFmtId="0" fontId="2" fillId="4" borderId="20" pivotButton="0" quotePrefix="0" xfId="1"/>
    <xf numFmtId="0" fontId="44" fillId="8" borderId="78" applyAlignment="1" pivotButton="0" quotePrefix="0" xfId="0">
      <alignment wrapText="1"/>
    </xf>
    <xf numFmtId="0" fontId="0" fillId="24" borderId="17" pivotButton="0" quotePrefix="0" xfId="0"/>
    <xf numFmtId="169" fontId="61" fillId="0" borderId="0" applyAlignment="1" pivotButton="0" quotePrefix="0" xfId="0">
      <alignment horizontal="center"/>
    </xf>
    <xf numFmtId="0" fontId="13" fillId="24" borderId="0" applyAlignment="1" pivotButton="0" quotePrefix="0" xfId="0">
      <alignment wrapText="1"/>
    </xf>
    <xf numFmtId="0" fontId="50" fillId="6" borderId="12" pivotButton="0" quotePrefix="0" xfId="1"/>
    <xf numFmtId="165" fontId="50" fillId="6" borderId="12" applyAlignment="1" pivotButton="0" quotePrefix="0" xfId="0">
      <alignment horizontal="center"/>
    </xf>
    <xf numFmtId="0" fontId="50" fillId="21" borderId="2" pivotButton="0" quotePrefix="0" xfId="1"/>
    <xf numFmtId="165" fontId="50" fillId="21" borderId="2" applyAlignment="1" pivotButton="0" quotePrefix="0" xfId="0">
      <alignment horizontal="center"/>
    </xf>
    <xf numFmtId="0" fontId="50" fillId="21" borderId="3" pivotButton="0" quotePrefix="0" xfId="1"/>
    <xf numFmtId="0" fontId="50" fillId="22" borderId="3" pivotButton="0" quotePrefix="0" xfId="1"/>
    <xf numFmtId="165" fontId="50" fillId="22" borderId="3" applyAlignment="1" pivotButton="0" quotePrefix="0" xfId="0">
      <alignment horizontal="center"/>
    </xf>
    <xf numFmtId="0" fontId="50" fillId="23" borderId="3" pivotButton="0" quotePrefix="0" xfId="1"/>
    <xf numFmtId="165" fontId="50" fillId="23" borderId="3" applyAlignment="1" pivotButton="0" quotePrefix="0" xfId="0">
      <alignment horizontal="center"/>
    </xf>
    <xf numFmtId="0" fontId="50" fillId="20" borderId="12" applyAlignment="1" pivotButton="0" quotePrefix="0" xfId="1">
      <alignment horizontal="left"/>
    </xf>
    <xf numFmtId="165" fontId="50" fillId="20" borderId="1" applyAlignment="1" pivotButton="0" quotePrefix="0" xfId="0">
      <alignment horizontal="center"/>
    </xf>
    <xf numFmtId="0" fontId="52" fillId="0" borderId="0" pivotButton="0" quotePrefix="0" xfId="1"/>
    <xf numFmtId="0" fontId="2" fillId="12" borderId="91" pivotButton="0" quotePrefix="0" xfId="1"/>
    <xf numFmtId="0" fontId="6" fillId="0" borderId="16" applyAlignment="1" pivotButton="0" quotePrefix="0" xfId="1">
      <alignment horizontal="center"/>
    </xf>
    <xf numFmtId="0" fontId="6" fillId="0" borderId="66" applyAlignment="1" pivotButton="0" quotePrefix="0" xfId="1">
      <alignment horizontal="center"/>
    </xf>
    <xf numFmtId="0" fontId="4" fillId="4" borderId="21" applyAlignment="1" pivotButton="0" quotePrefix="0" xfId="1">
      <alignment horizontal="left" wrapText="1"/>
    </xf>
    <xf numFmtId="0" fontId="4" fillId="19" borderId="0" applyAlignment="1" pivotButton="0" quotePrefix="0" xfId="1">
      <alignment horizontal="center" vertical="center"/>
    </xf>
    <xf numFmtId="0" fontId="10" fillId="0" borderId="92" pivotButton="0" quotePrefix="0" xfId="0"/>
    <xf numFmtId="0" fontId="6" fillId="0" borderId="22" pivotButton="0" quotePrefix="0" xfId="1"/>
    <xf numFmtId="0" fontId="12" fillId="0" borderId="21" pivotButton="0" quotePrefix="0" xfId="1"/>
    <xf numFmtId="0" fontId="16" fillId="0" borderId="55" pivotButton="0" quotePrefix="0" xfId="1"/>
    <xf numFmtId="0" fontId="32" fillId="0" borderId="45" pivotButton="0" quotePrefix="0" xfId="1"/>
    <xf numFmtId="0" fontId="16" fillId="0" borderId="45" pivotButton="0" quotePrefix="0" xfId="1"/>
    <xf numFmtId="0" fontId="16" fillId="0" borderId="0" pivotButton="0" quotePrefix="0" xfId="1"/>
    <xf numFmtId="0" fontId="32" fillId="0" borderId="0" pivotButton="0" quotePrefix="0" xfId="1"/>
    <xf numFmtId="0" fontId="16" fillId="0" borderId="45" applyAlignment="1" pivotButton="0" quotePrefix="0" xfId="1">
      <alignment wrapText="1"/>
    </xf>
    <xf numFmtId="0" fontId="6" fillId="0" borderId="45" pivotButton="0" quotePrefix="0" xfId="1"/>
    <xf numFmtId="164" fontId="6" fillId="0" borderId="95" applyProtection="1" pivotButton="0" quotePrefix="0" xfId="1">
      <protection locked="0" hidden="0"/>
    </xf>
    <xf numFmtId="164" fontId="6" fillId="0" borderId="96" applyProtection="1" pivotButton="0" quotePrefix="0" xfId="1">
      <protection locked="0" hidden="0"/>
    </xf>
    <xf numFmtId="164" fontId="6" fillId="0" borderId="97" applyProtection="1" pivotButton="0" quotePrefix="0" xfId="1">
      <protection locked="0" hidden="0"/>
    </xf>
    <xf numFmtId="164" fontId="6" fillId="0" borderId="70" applyProtection="1" pivotButton="0" quotePrefix="0" xfId="1">
      <protection locked="0" hidden="0"/>
    </xf>
    <xf numFmtId="164" fontId="6" fillId="0" borderId="93" applyProtection="1" pivotButton="0" quotePrefix="0" xfId="1">
      <protection locked="0" hidden="0"/>
    </xf>
    <xf numFmtId="164" fontId="6" fillId="0" borderId="56" applyProtection="1" pivotButton="0" quotePrefix="0" xfId="1">
      <protection locked="0" hidden="0"/>
    </xf>
    <xf numFmtId="164" fontId="34" fillId="0" borderId="98" applyProtection="1" pivotButton="0" quotePrefix="0" xfId="17">
      <protection locked="0" hidden="0"/>
    </xf>
    <xf numFmtId="164" fontId="34" fillId="0" borderId="71" applyProtection="1" pivotButton="0" quotePrefix="0" xfId="17">
      <protection locked="0" hidden="0"/>
    </xf>
    <xf numFmtId="164" fontId="34" fillId="0" borderId="101" applyProtection="1" pivotButton="0" quotePrefix="0" xfId="17">
      <protection locked="0" hidden="0"/>
    </xf>
    <xf numFmtId="164" fontId="34" fillId="0" borderId="102" applyProtection="1" pivotButton="0" quotePrefix="0" xfId="17">
      <protection locked="0" hidden="0"/>
    </xf>
    <xf numFmtId="164" fontId="35" fillId="0" borderId="69" applyAlignment="1" applyProtection="1" pivotButton="0" quotePrefix="0" xfId="2">
      <alignment vertical="center" wrapText="1"/>
      <protection locked="0" hidden="1"/>
    </xf>
    <xf numFmtId="164" fontId="35" fillId="0" borderId="73" applyAlignment="1" applyProtection="1" pivotButton="0" quotePrefix="0" xfId="2">
      <alignment vertical="center" wrapText="1"/>
      <protection locked="0" hidden="1"/>
    </xf>
    <xf numFmtId="164" fontId="34" fillId="0" borderId="69" applyProtection="1" pivotButton="0" quotePrefix="0" xfId="17">
      <protection locked="0" hidden="0"/>
    </xf>
    <xf numFmtId="164" fontId="34" fillId="0" borderId="73" applyProtection="1" pivotButton="0" quotePrefix="0" xfId="17">
      <protection locked="0" hidden="0"/>
    </xf>
    <xf numFmtId="164" fontId="34" fillId="0" borderId="99" applyProtection="1" pivotButton="0" quotePrefix="0" xfId="17">
      <protection locked="0" hidden="0"/>
    </xf>
    <xf numFmtId="164" fontId="34" fillId="0" borderId="100" applyProtection="1" pivotButton="0" quotePrefix="0" xfId="17">
      <protection locked="0" hidden="0"/>
    </xf>
    <xf numFmtId="164" fontId="16" fillId="0" borderId="95" applyProtection="1" pivotButton="0" quotePrefix="0" xfId="1">
      <protection locked="0" hidden="0"/>
    </xf>
    <xf numFmtId="164" fontId="16" fillId="0" borderId="68" applyProtection="1" pivotButton="0" quotePrefix="0" xfId="1">
      <protection locked="0" hidden="0"/>
    </xf>
    <xf numFmtId="164" fontId="16" fillId="0" borderId="93" applyProtection="1" pivotButton="0" quotePrefix="0" xfId="1">
      <protection locked="0" hidden="0"/>
    </xf>
    <xf numFmtId="164" fontId="16" fillId="0" borderId="75" applyProtection="1" pivotButton="0" quotePrefix="0" xfId="1">
      <protection locked="0" hidden="0"/>
    </xf>
    <xf numFmtId="0" fontId="2" fillId="25" borderId="17" pivotButton="0" quotePrefix="0" xfId="1"/>
    <xf numFmtId="164" fontId="12" fillId="0" borderId="94" pivotButton="0" quotePrefix="0" xfId="1"/>
    <xf numFmtId="164" fontId="12" fillId="0" borderId="60" pivotButton="0" quotePrefix="0" xfId="1"/>
    <xf numFmtId="164" fontId="4" fillId="12" borderId="94" pivotButton="0" quotePrefix="0" xfId="1"/>
    <xf numFmtId="164" fontId="4" fillId="12" borderId="60" pivotButton="0" quotePrefix="0" xfId="1"/>
    <xf numFmtId="164" fontId="4" fillId="12" borderId="17" pivotButton="0" quotePrefix="0" xfId="1"/>
    <xf numFmtId="164" fontId="32" fillId="0" borderId="69" pivotButton="0" quotePrefix="0" xfId="1"/>
    <xf numFmtId="164" fontId="32" fillId="0" borderId="73" pivotButton="0" quotePrefix="0" xfId="1"/>
    <xf numFmtId="164" fontId="32" fillId="0" borderId="12" pivotButton="0" quotePrefix="0" xfId="1"/>
    <xf numFmtId="164" fontId="32" fillId="0" borderId="93" pivotButton="0" quotePrefix="0" xfId="1"/>
    <xf numFmtId="164" fontId="32" fillId="0" borderId="56" pivotButton="0" quotePrefix="0" xfId="1"/>
    <xf numFmtId="164" fontId="32" fillId="0" borderId="34" pivotButton="0" quotePrefix="0" xfId="1"/>
    <xf numFmtId="164" fontId="39" fillId="0" borderId="69" pivotButton="0" quotePrefix="0" xfId="17"/>
    <xf numFmtId="164" fontId="39" fillId="0" borderId="73" pivotButton="0" quotePrefix="0" xfId="17"/>
    <xf numFmtId="164" fontId="39" fillId="0" borderId="12" pivotButton="0" quotePrefix="0" xfId="17"/>
    <xf numFmtId="0" fontId="4" fillId="12" borderId="103" applyAlignment="1" pivotButton="0" quotePrefix="0" xfId="1">
      <alignment horizontal="center" vertical="center"/>
    </xf>
    <xf numFmtId="0" fontId="4" fillId="0" borderId="61" pivotButton="0" quotePrefix="0" xfId="1"/>
    <xf numFmtId="0" fontId="4" fillId="0" borderId="48" pivotButton="0" quotePrefix="0" xfId="1"/>
    <xf numFmtId="0" fontId="45" fillId="8" borderId="48" applyAlignment="1" pivotButton="0" quotePrefix="0" xfId="0">
      <alignment wrapText="1"/>
    </xf>
    <xf numFmtId="0" fontId="43" fillId="0" borderId="61" applyAlignment="1" pivotButton="0" quotePrefix="0" xfId="1">
      <alignment horizontal="left"/>
    </xf>
    <xf numFmtId="0" fontId="12" fillId="0" borderId="48" applyAlignment="1" pivotButton="0" quotePrefix="0" xfId="1">
      <alignment horizontal="left"/>
    </xf>
    <xf numFmtId="0" fontId="4" fillId="0" borderId="61" applyAlignment="1" pivotButton="0" quotePrefix="0" xfId="1">
      <alignment horizontal="left"/>
    </xf>
    <xf numFmtId="0" fontId="4" fillId="0" borderId="78" applyAlignment="1" pivotButton="0" quotePrefix="0" xfId="1">
      <alignment horizontal="left"/>
    </xf>
    <xf numFmtId="164" fontId="13" fillId="12" borderId="94" pivotButton="0" quotePrefix="0" xfId="1"/>
    <xf numFmtId="164" fontId="13" fillId="0" borderId="95" applyProtection="1" pivotButton="0" quotePrefix="0" xfId="1">
      <protection locked="0" hidden="0"/>
    </xf>
    <xf numFmtId="164" fontId="13" fillId="0" borderId="97" pivotButton="0" quotePrefix="0" xfId="1"/>
    <xf numFmtId="164" fontId="10" fillId="0" borderId="97" applyProtection="1" pivotButton="0" quotePrefix="0" xfId="1">
      <protection locked="0" hidden="0"/>
    </xf>
    <xf numFmtId="164" fontId="10" fillId="0" borderId="97" applyProtection="1" pivotButton="0" quotePrefix="0" xfId="1">
      <protection locked="0" hidden="0"/>
    </xf>
    <xf numFmtId="164" fontId="10" fillId="0" borderId="97" pivotButton="0" quotePrefix="0" xfId="1"/>
    <xf numFmtId="164" fontId="13" fillId="0" borderId="69" pivotButton="0" quotePrefix="0" xfId="1"/>
    <xf numFmtId="164" fontId="10" fillId="0" borderId="69" pivotButton="0" quotePrefix="0" xfId="1"/>
    <xf numFmtId="164" fontId="10" fillId="0" borderId="69" applyProtection="1" pivotButton="0" quotePrefix="0" xfId="1">
      <protection locked="0" hidden="0"/>
    </xf>
    <xf numFmtId="164" fontId="13" fillId="0" borderId="69" pivotButton="0" quotePrefix="0" xfId="1"/>
    <xf numFmtId="164" fontId="10" fillId="0" borderId="93" pivotButton="0" quotePrefix="0" xfId="1"/>
    <xf numFmtId="164" fontId="13" fillId="0" borderId="69" applyProtection="1" pivotButton="0" quotePrefix="0" xfId="1">
      <protection locked="0" hidden="0"/>
    </xf>
    <xf numFmtId="164" fontId="13" fillId="0" borderId="31" applyProtection="1" pivotButton="0" quotePrefix="0" xfId="1">
      <protection locked="0" hidden="0"/>
    </xf>
    <xf numFmtId="164" fontId="13" fillId="0" borderId="88" applyProtection="1" pivotButton="0" quotePrefix="0" xfId="1">
      <protection locked="0" hidden="0"/>
    </xf>
    <xf numFmtId="164" fontId="13" fillId="0" borderId="32" applyProtection="1" pivotButton="0" quotePrefix="0" xfId="1">
      <protection locked="0" hidden="0"/>
    </xf>
    <xf numFmtId="0" fontId="4" fillId="25" borderId="21" applyAlignment="1" pivotButton="0" quotePrefix="0" xfId="1">
      <alignment horizontal="center" vertical="center"/>
    </xf>
    <xf numFmtId="0" fontId="15" fillId="0" borderId="15" pivotButton="0" quotePrefix="0" xfId="1"/>
    <xf numFmtId="164" fontId="4" fillId="0" borderId="95" applyProtection="1" pivotButton="0" quotePrefix="0" xfId="1">
      <protection locked="0" hidden="0"/>
    </xf>
    <xf numFmtId="164" fontId="4" fillId="0" borderId="68" applyProtection="1" pivotButton="0" quotePrefix="0" xfId="1">
      <protection locked="0" hidden="0"/>
    </xf>
    <xf numFmtId="164" fontId="4" fillId="0" borderId="97" applyProtection="1" pivotButton="0" quotePrefix="0" xfId="1">
      <protection locked="0" hidden="0"/>
    </xf>
    <xf numFmtId="164" fontId="4" fillId="0" borderId="70" applyProtection="1" pivotButton="0" quotePrefix="0" xfId="1">
      <protection locked="0" hidden="0"/>
    </xf>
    <xf numFmtId="164" fontId="16" fillId="0" borderId="97" applyProtection="1" pivotButton="0" quotePrefix="0" xfId="1">
      <protection locked="0" hidden="0"/>
    </xf>
    <xf numFmtId="4" fontId="4" fillId="0" borderId="104" applyProtection="1" pivotButton="0" quotePrefix="0" xfId="1">
      <protection locked="0" hidden="0"/>
    </xf>
    <xf numFmtId="4" fontId="4" fillId="0" borderId="69" applyProtection="1" pivotButton="0" quotePrefix="0" xfId="1">
      <protection locked="0" hidden="0"/>
    </xf>
    <xf numFmtId="4" fontId="4" fillId="0" borderId="32" applyProtection="1" pivotButton="0" quotePrefix="0" xfId="1">
      <protection locked="0" hidden="0"/>
    </xf>
    <xf numFmtId="164" fontId="6" fillId="0" borderId="69" applyProtection="1" pivotButton="0" quotePrefix="0" xfId="1">
      <protection locked="0" hidden="0"/>
    </xf>
    <xf numFmtId="164" fontId="13" fillId="12" borderId="17" pivotButton="0" quotePrefix="0" xfId="1"/>
    <xf numFmtId="164" fontId="35" fillId="0" borderId="98" applyProtection="1" pivotButton="0" quotePrefix="0" xfId="17">
      <protection locked="0" hidden="0"/>
    </xf>
    <xf numFmtId="164" fontId="35" fillId="15" borderId="69" applyProtection="1" pivotButton="0" quotePrefix="0" xfId="17">
      <protection locked="0" hidden="0"/>
    </xf>
    <xf numFmtId="164" fontId="13" fillId="0" borderId="31" applyProtection="1" pivotButton="0" quotePrefix="0" xfId="1">
      <protection locked="0" hidden="0"/>
    </xf>
    <xf numFmtId="164" fontId="13" fillId="0" borderId="32" applyProtection="1" pivotButton="0" quotePrefix="0" xfId="1">
      <protection locked="0" hidden="0"/>
    </xf>
    <xf numFmtId="164" fontId="10" fillId="0" borderId="70" applyProtection="1" pivotButton="0" quotePrefix="0" xfId="1">
      <protection locked="0" hidden="0"/>
    </xf>
    <xf numFmtId="164" fontId="10" fillId="0" borderId="104" applyProtection="1" pivotButton="0" quotePrefix="0" xfId="1">
      <protection locked="0" hidden="0"/>
    </xf>
    <xf numFmtId="164" fontId="10" fillId="0" borderId="1" applyProtection="1" pivotButton="0" quotePrefix="0" xfId="1">
      <protection locked="0" hidden="0"/>
    </xf>
    <xf numFmtId="164" fontId="10" fillId="0" borderId="72" applyProtection="1" pivotButton="0" quotePrefix="0" xfId="1">
      <protection locked="0" hidden="0"/>
    </xf>
    <xf numFmtId="164" fontId="13" fillId="0" borderId="93" applyProtection="1" pivotButton="0" quotePrefix="0" xfId="1">
      <protection locked="0" hidden="0"/>
    </xf>
    <xf numFmtId="164" fontId="13" fillId="0" borderId="56" applyProtection="1" pivotButton="0" quotePrefix="0" xfId="1">
      <protection locked="0" hidden="0"/>
    </xf>
    <xf numFmtId="164" fontId="13" fillId="0" borderId="34" applyProtection="1" pivotButton="0" quotePrefix="0" xfId="1">
      <protection locked="0" hidden="0"/>
    </xf>
    <xf numFmtId="164" fontId="10" fillId="0" borderId="74" applyProtection="1" pivotButton="0" quotePrefix="0" xfId="1">
      <protection locked="0" hidden="0"/>
    </xf>
    <xf numFmtId="164" fontId="35" fillId="0" borderId="69" applyProtection="1" pivotButton="0" quotePrefix="0" xfId="17">
      <protection locked="0" hidden="0"/>
    </xf>
    <xf numFmtId="164" fontId="35" fillId="0" borderId="12" applyProtection="1" pivotButton="0" quotePrefix="0" xfId="17">
      <protection locked="0" hidden="0"/>
    </xf>
    <xf numFmtId="164" fontId="35" fillId="0" borderId="73" applyProtection="1" pivotButton="0" quotePrefix="0" xfId="17">
      <protection locked="0" hidden="0"/>
    </xf>
    <xf numFmtId="4" fontId="4" fillId="12" borderId="94" pivotButton="0" quotePrefix="0" xfId="1"/>
    <xf numFmtId="4" fontId="4" fillId="0" borderId="69" pivotButton="0" quotePrefix="0" xfId="1"/>
    <xf numFmtId="4" fontId="4" fillId="12" borderId="66" pivotButton="0" quotePrefix="0" xfId="1"/>
    <xf numFmtId="164" fontId="4" fillId="0" borderId="31" pivotButton="0" quotePrefix="0" xfId="1"/>
    <xf numFmtId="164" fontId="4" fillId="0" borderId="76" pivotButton="0" quotePrefix="0" xfId="1"/>
    <xf numFmtId="164" fontId="4" fillId="0" borderId="16" pivotButton="0" quotePrefix="0" xfId="1"/>
    <xf numFmtId="4" fontId="4" fillId="0" borderId="69" pivotButton="0" quotePrefix="0" xfId="1"/>
    <xf numFmtId="164" fontId="4" fillId="0" borderId="69" pivotButton="0" quotePrefix="0" xfId="1"/>
    <xf numFmtId="164" fontId="4" fillId="0" borderId="73" pivotButton="0" quotePrefix="0" xfId="1"/>
    <xf numFmtId="164" fontId="4" fillId="0" borderId="12" pivotButton="0" quotePrefix="0" xfId="1"/>
    <xf numFmtId="164" fontId="16" fillId="0" borderId="69" pivotButton="0" quotePrefix="0" xfId="1"/>
    <xf numFmtId="164" fontId="16" fillId="0" borderId="73" pivotButton="0" quotePrefix="0" xfId="1"/>
    <xf numFmtId="164" fontId="16" fillId="0" borderId="12" pivotButton="0" quotePrefix="0" xfId="1"/>
    <xf numFmtId="164" fontId="12" fillId="0" borderId="69" pivotButton="0" quotePrefix="0" xfId="1"/>
    <xf numFmtId="164" fontId="12" fillId="0" borderId="73" pivotButton="0" quotePrefix="0" xfId="1"/>
    <xf numFmtId="164" fontId="12" fillId="0" borderId="12" pivotButton="0" quotePrefix="0" xfId="1"/>
    <xf numFmtId="4" fontId="4" fillId="12" borderId="17" pivotButton="0" quotePrefix="0" xfId="1"/>
    <xf numFmtId="4" fontId="15" fillId="0" borderId="105" pivotButton="0" quotePrefix="0" xfId="1"/>
    <xf numFmtId="164" fontId="16" fillId="0" borderId="69" applyProtection="1" pivotButton="0" quotePrefix="0" xfId="1">
      <protection locked="0" hidden="0"/>
    </xf>
    <xf numFmtId="164" fontId="16" fillId="0" borderId="73" applyProtection="1" pivotButton="0" quotePrefix="0" xfId="1">
      <protection locked="0" hidden="0"/>
    </xf>
    <xf numFmtId="164" fontId="16" fillId="0" borderId="12" applyProtection="1" pivotButton="0" quotePrefix="0" xfId="1">
      <protection locked="0" hidden="0"/>
    </xf>
    <xf numFmtId="164" fontId="10" fillId="0" borderId="32" applyProtection="1" pivotButton="0" quotePrefix="0" xfId="1">
      <protection locked="0" hidden="0"/>
    </xf>
    <xf numFmtId="4" fontId="16" fillId="0" borderId="69" applyProtection="1" pivotButton="0" quotePrefix="0" xfId="1">
      <protection locked="0" hidden="0"/>
    </xf>
    <xf numFmtId="164" fontId="10" fillId="0" borderId="69" applyProtection="1" pivotButton="0" quotePrefix="0" xfId="1">
      <protection locked="0" hidden="0"/>
    </xf>
    <xf numFmtId="0" fontId="65" fillId="0" borderId="0" pivotButton="0" quotePrefix="0" xfId="0"/>
    <xf numFmtId="0" fontId="0" fillId="20" borderId="0" pivotButton="0" quotePrefix="0" xfId="0"/>
    <xf numFmtId="165" fontId="60" fillId="6" borderId="12" applyAlignment="1" applyProtection="1" pivotButton="0" quotePrefix="0" xfId="0">
      <alignment horizontal="center"/>
      <protection locked="1" hidden="1"/>
    </xf>
    <xf numFmtId="165" fontId="62" fillId="14" borderId="12" applyAlignment="1" applyProtection="1" pivotButton="0" quotePrefix="0" xfId="0">
      <alignment horizontal="center"/>
      <protection locked="1" hidden="1"/>
    </xf>
    <xf numFmtId="165" fontId="50" fillId="6" borderId="12" applyAlignment="1" applyProtection="1" pivotButton="0" quotePrefix="0" xfId="1">
      <alignment horizontal="center"/>
      <protection locked="1" hidden="1"/>
    </xf>
    <xf numFmtId="2" fontId="60" fillId="6" borderId="12" applyAlignment="1" applyProtection="1" pivotButton="0" quotePrefix="0" xfId="1">
      <alignment horizontal="center"/>
      <protection locked="1" hidden="1"/>
    </xf>
    <xf numFmtId="165" fontId="62" fillId="14" borderId="12" applyAlignment="1" applyProtection="1" pivotButton="0" quotePrefix="0" xfId="1">
      <alignment horizontal="center"/>
      <protection locked="1" hidden="1"/>
    </xf>
    <xf numFmtId="165" fontId="60" fillId="21" borderId="2" applyAlignment="1" applyProtection="1" pivotButton="0" quotePrefix="0" xfId="0">
      <alignment horizontal="center"/>
      <protection locked="1" hidden="1"/>
    </xf>
    <xf numFmtId="165" fontId="62" fillId="14" borderId="16" applyAlignment="1" applyProtection="1" pivotButton="0" quotePrefix="0" xfId="1">
      <alignment horizontal="center"/>
      <protection locked="1" hidden="1"/>
    </xf>
    <xf numFmtId="165" fontId="50" fillId="21" borderId="16" applyAlignment="1" applyProtection="1" pivotButton="0" quotePrefix="0" xfId="1">
      <alignment horizontal="center"/>
      <protection locked="1" hidden="1"/>
    </xf>
    <xf numFmtId="2" fontId="60" fillId="21" borderId="16" applyAlignment="1" applyProtection="1" pivotButton="0" quotePrefix="0" xfId="1">
      <alignment horizontal="center"/>
      <protection locked="1" hidden="1"/>
    </xf>
    <xf numFmtId="165" fontId="50" fillId="21" borderId="12" applyAlignment="1" applyProtection="1" pivotButton="0" quotePrefix="0" xfId="1">
      <alignment horizontal="center"/>
      <protection locked="1" hidden="1"/>
    </xf>
    <xf numFmtId="2" fontId="60" fillId="21" borderId="12" applyAlignment="1" applyProtection="1" pivotButton="0" quotePrefix="0" xfId="1">
      <alignment horizontal="center"/>
      <protection locked="1" hidden="1"/>
    </xf>
    <xf numFmtId="165" fontId="60" fillId="22" borderId="3" applyAlignment="1" applyProtection="1" pivotButton="0" quotePrefix="0" xfId="0">
      <alignment horizontal="center"/>
      <protection locked="1" hidden="1"/>
    </xf>
    <xf numFmtId="165" fontId="50" fillId="22" borderId="12" applyAlignment="1" applyProtection="1" pivotButton="0" quotePrefix="0" xfId="1">
      <alignment horizontal="center"/>
      <protection locked="1" hidden="1"/>
    </xf>
    <xf numFmtId="2" fontId="60" fillId="22" borderId="12" applyAlignment="1" applyProtection="1" pivotButton="0" quotePrefix="0" xfId="1">
      <alignment horizontal="center"/>
      <protection locked="1" hidden="1"/>
    </xf>
    <xf numFmtId="165" fontId="60" fillId="23" borderId="3" applyAlignment="1" applyProtection="1" pivotButton="0" quotePrefix="0" xfId="0">
      <alignment horizontal="center"/>
      <protection locked="1" hidden="1"/>
    </xf>
    <xf numFmtId="165" fontId="50" fillId="23" borderId="12" applyAlignment="1" applyProtection="1" pivotButton="0" quotePrefix="0" xfId="1">
      <alignment horizontal="center"/>
      <protection locked="1" hidden="1"/>
    </xf>
    <xf numFmtId="2" fontId="60" fillId="23" borderId="12" applyAlignment="1" applyProtection="1" pivotButton="0" quotePrefix="0" xfId="1">
      <alignment horizontal="center"/>
      <protection locked="1" hidden="1"/>
    </xf>
    <xf numFmtId="165" fontId="60" fillId="20" borderId="1" applyAlignment="1" applyProtection="1" pivotButton="0" quotePrefix="0" xfId="0">
      <alignment horizontal="center"/>
      <protection locked="1" hidden="1"/>
    </xf>
    <xf numFmtId="165" fontId="50" fillId="20" borderId="12" applyAlignment="1" applyProtection="1" pivotButton="0" quotePrefix="0" xfId="1">
      <alignment horizontal="center"/>
      <protection locked="1" hidden="1"/>
    </xf>
    <xf numFmtId="2" fontId="60" fillId="20" borderId="12" applyAlignment="1" applyProtection="1" pivotButton="0" quotePrefix="0" xfId="1">
      <alignment horizontal="center"/>
      <protection locked="1" hidden="1"/>
    </xf>
    <xf numFmtId="165" fontId="48" fillId="12" borderId="12" applyAlignment="1" pivotButton="0" quotePrefix="0" xfId="0">
      <alignment horizontal="center" wrapText="1"/>
    </xf>
    <xf numFmtId="2" fontId="49" fillId="14" borderId="14" applyAlignment="1" applyProtection="1" pivotButton="0" quotePrefix="0" xfId="1">
      <alignment horizontal="center"/>
      <protection locked="1" hidden="1"/>
    </xf>
    <xf numFmtId="14" fontId="4" fillId="19" borderId="93" applyAlignment="1" applyProtection="1" pivotButton="0" quotePrefix="0" xfId="1">
      <alignment horizontal="center" vertical="center"/>
      <protection locked="0" hidden="0"/>
    </xf>
    <xf numFmtId="14" fontId="4" fillId="19" borderId="75" applyAlignment="1" applyProtection="1" pivotButton="0" quotePrefix="0" xfId="1">
      <alignment horizontal="center" vertical="center"/>
      <protection locked="0" hidden="0"/>
    </xf>
    <xf numFmtId="14" fontId="4" fillId="19" borderId="4" applyAlignment="1" applyProtection="1" pivotButton="0" quotePrefix="0" xfId="1">
      <alignment horizontal="center" vertical="center"/>
      <protection locked="0" hidden="0"/>
    </xf>
    <xf numFmtId="164" fontId="34" fillId="0" borderId="107" applyProtection="1" pivotButton="0" quotePrefix="0" xfId="17">
      <protection locked="0" hidden="0"/>
    </xf>
    <xf numFmtId="164" fontId="35" fillId="0" borderId="52" applyAlignment="1" applyProtection="1" pivotButton="0" quotePrefix="0" xfId="2">
      <alignment vertical="center" wrapText="1"/>
      <protection locked="0" hidden="1"/>
    </xf>
    <xf numFmtId="164" fontId="35" fillId="0" borderId="108" applyAlignment="1" applyProtection="1" pivotButton="0" quotePrefix="0" xfId="2">
      <alignment horizontal="right" vertical="center" wrapText="1"/>
      <protection locked="0" hidden="1"/>
    </xf>
    <xf numFmtId="164" fontId="34" fillId="0" borderId="16" applyProtection="1" pivotButton="0" quotePrefix="0" xfId="17">
      <protection locked="0" hidden="0"/>
    </xf>
    <xf numFmtId="164" fontId="34" fillId="0" borderId="13" applyProtection="1" pivotButton="0" quotePrefix="0" xfId="17">
      <protection locked="0" hidden="0"/>
    </xf>
    <xf numFmtId="164" fontId="34" fillId="0" borderId="54" applyProtection="1" pivotButton="0" quotePrefix="0" xfId="17">
      <protection locked="0" hidden="0"/>
    </xf>
    <xf numFmtId="164" fontId="32" fillId="0" borderId="40" pivotButton="0" quotePrefix="0" xfId="1"/>
    <xf numFmtId="14" fontId="4" fillId="19" borderId="34" applyAlignment="1" applyProtection="1" pivotButton="0" quotePrefix="0" xfId="1">
      <alignment horizontal="center" vertical="center"/>
      <protection locked="0" hidden="0"/>
    </xf>
    <xf numFmtId="164" fontId="12" fillId="0" borderId="38" pivotButton="0" quotePrefix="0" xfId="1"/>
    <xf numFmtId="164" fontId="4" fillId="12" borderId="38" pivotButton="0" quotePrefix="0" xfId="1"/>
    <xf numFmtId="164" fontId="35" fillId="0" borderId="40" applyAlignment="1" applyProtection="1" pivotButton="0" quotePrefix="0" xfId="2">
      <alignment vertical="center" wrapText="1"/>
      <protection locked="0" hidden="1"/>
    </xf>
    <xf numFmtId="164" fontId="34" fillId="0" borderId="40" applyProtection="1" pivotButton="0" quotePrefix="0" xfId="17">
      <protection locked="0" hidden="0"/>
    </xf>
    <xf numFmtId="164" fontId="39" fillId="0" borderId="40" pivotButton="0" quotePrefix="0" xfId="17"/>
    <xf numFmtId="164" fontId="34" fillId="0" borderId="108" applyProtection="1" pivotButton="0" quotePrefix="0" xfId="17">
      <protection locked="0" hidden="0"/>
    </xf>
    <xf numFmtId="164" fontId="16" fillId="0" borderId="33" applyProtection="1" pivotButton="0" quotePrefix="0" xfId="1">
      <protection locked="0" hidden="0"/>
    </xf>
    <xf numFmtId="164" fontId="16" fillId="0" borderId="34" applyProtection="1" pivotButton="0" quotePrefix="0" xfId="1">
      <protection locked="0" hidden="0"/>
    </xf>
    <xf numFmtId="164" fontId="34" fillId="0" borderId="31" applyProtection="1" pivotButton="0" quotePrefix="0" xfId="17">
      <protection locked="0" hidden="0"/>
    </xf>
    <xf numFmtId="164" fontId="34" fillId="0" borderId="76" applyProtection="1" pivotButton="0" quotePrefix="0" xfId="17">
      <protection locked="0" hidden="0"/>
    </xf>
    <xf numFmtId="164" fontId="34" fillId="0" borderId="32" applyProtection="1" pivotButton="0" quotePrefix="0" xfId="17">
      <protection locked="0" hidden="0"/>
    </xf>
    <xf numFmtId="164" fontId="34" fillId="0" borderId="77" applyProtection="1" pivotButton="0" quotePrefix="0" xfId="17">
      <protection locked="0" hidden="0"/>
    </xf>
    <xf numFmtId="0" fontId="32" fillId="0" borderId="92" pivotButton="0" quotePrefix="0" xfId="1"/>
    <xf numFmtId="164" fontId="39" fillId="0" borderId="31" pivotButton="0" quotePrefix="0" xfId="17"/>
    <xf numFmtId="164" fontId="39" fillId="0" borderId="76" pivotButton="0" quotePrefix="0" xfId="17"/>
    <xf numFmtId="164" fontId="39" fillId="0" borderId="109" pivotButton="0" quotePrefix="0" xfId="17"/>
    <xf numFmtId="164" fontId="39" fillId="0" borderId="110" pivotButton="0" quotePrefix="0" xfId="17"/>
    <xf numFmtId="0" fontId="16" fillId="12" borderId="20" applyAlignment="1" pivotButton="0" quotePrefix="0" xfId="1">
      <alignment horizontal="center"/>
    </xf>
    <xf numFmtId="164" fontId="34" fillId="0" borderId="39" applyProtection="1" pivotButton="0" quotePrefix="0" xfId="17">
      <protection locked="0" hidden="0"/>
    </xf>
    <xf numFmtId="14" fontId="16" fillId="12" borderId="60" applyAlignment="1" applyProtection="1" pivotButton="0" quotePrefix="0" xfId="1">
      <alignment horizontal="center" vertical="center"/>
      <protection locked="0" hidden="0"/>
    </xf>
    <xf numFmtId="14" fontId="16" fillId="12" borderId="94" applyAlignment="1" pivotButton="0" quotePrefix="0" xfId="1">
      <alignment horizontal="center" vertical="center"/>
    </xf>
    <xf numFmtId="4" fontId="16" fillId="0" borderId="104" applyProtection="1" pivotButton="0" quotePrefix="0" xfId="1">
      <protection locked="0" hidden="0"/>
    </xf>
    <xf numFmtId="164" fontId="16" fillId="0" borderId="69" applyProtection="1" pivotButton="0" quotePrefix="0" xfId="1">
      <protection locked="0" hidden="0"/>
    </xf>
    <xf numFmtId="164" fontId="16" fillId="0" borderId="73" applyProtection="1" pivotButton="0" quotePrefix="0" xfId="1">
      <protection locked="0" hidden="0"/>
    </xf>
    <xf numFmtId="164" fontId="16" fillId="0" borderId="12" applyProtection="1" pivotButton="0" quotePrefix="0" xfId="1">
      <protection locked="0" hidden="0"/>
    </xf>
    <xf numFmtId="164" fontId="16" fillId="0" borderId="70" applyProtection="1" pivotButton="0" quotePrefix="0" xfId="1">
      <protection locked="0" hidden="0"/>
    </xf>
    <xf numFmtId="164" fontId="16" fillId="0" borderId="97" applyProtection="1" pivotButton="0" quotePrefix="0" xfId="1">
      <protection locked="0" hidden="0"/>
    </xf>
    <xf numFmtId="164" fontId="4" fillId="0" borderId="72" applyProtection="1" pivotButton="0" quotePrefix="0" xfId="1">
      <protection locked="0" hidden="0"/>
    </xf>
    <xf numFmtId="164" fontId="4" fillId="0" borderId="104" applyProtection="1" pivotButton="0" quotePrefix="0" xfId="1">
      <protection locked="0" hidden="0"/>
    </xf>
    <xf numFmtId="164" fontId="4" fillId="0" borderId="1" applyProtection="1" pivotButton="0" quotePrefix="0" xfId="1">
      <protection locked="0" hidden="0"/>
    </xf>
    <xf numFmtId="164" fontId="4" fillId="0" borderId="73" applyProtection="1" pivotButton="0" quotePrefix="0" xfId="1">
      <protection locked="0" hidden="0"/>
    </xf>
    <xf numFmtId="164" fontId="4" fillId="0" borderId="69" applyProtection="1" pivotButton="0" quotePrefix="0" xfId="1">
      <protection locked="0" hidden="0"/>
    </xf>
    <xf numFmtId="164" fontId="4" fillId="0" borderId="12" applyProtection="1" pivotButton="0" quotePrefix="0" xfId="1">
      <protection locked="0" hidden="0"/>
    </xf>
    <xf numFmtId="164" fontId="4" fillId="0" borderId="12" pivotButton="0" quotePrefix="0" xfId="1"/>
    <xf numFmtId="164" fontId="4" fillId="0" borderId="73" pivotButton="0" quotePrefix="0" xfId="1"/>
    <xf numFmtId="164" fontId="4" fillId="0" borderId="77" applyProtection="1" pivotButton="0" quotePrefix="0" xfId="1">
      <protection locked="0" hidden="0"/>
    </xf>
    <xf numFmtId="164" fontId="4" fillId="0" borderId="32" applyProtection="1" pivotButton="0" quotePrefix="0" xfId="1">
      <protection locked="0" hidden="0"/>
    </xf>
    <xf numFmtId="164" fontId="4" fillId="0" borderId="13" applyProtection="1" pivotButton="0" quotePrefix="0" xfId="1">
      <protection locked="0" hidden="0"/>
    </xf>
    <xf numFmtId="164" fontId="4" fillId="12" borderId="37" pivotButton="0" quotePrefix="0" xfId="1"/>
    <xf numFmtId="164" fontId="4" fillId="12" borderId="66" pivotButton="0" quotePrefix="0" xfId="1"/>
    <xf numFmtId="164" fontId="4" fillId="12" borderId="36" pivotButton="0" quotePrefix="0" xfId="1"/>
    <xf numFmtId="164" fontId="6" fillId="0" borderId="12" applyProtection="1" pivotButton="0" quotePrefix="0" xfId="1">
      <protection locked="0" hidden="0"/>
    </xf>
    <xf numFmtId="164" fontId="4" fillId="0" borderId="69" pivotButton="0" quotePrefix="0" xfId="1"/>
    <xf numFmtId="164" fontId="35" fillId="0" borderId="77" applyProtection="1" pivotButton="0" quotePrefix="0" xfId="17">
      <protection locked="0" hidden="0"/>
    </xf>
    <xf numFmtId="164" fontId="35" fillId="0" borderId="32" applyProtection="1" pivotButton="0" quotePrefix="0" xfId="17">
      <protection locked="0" hidden="0"/>
    </xf>
    <xf numFmtId="164" fontId="15" fillId="0" borderId="106" pivotButton="0" quotePrefix="0" xfId="1"/>
    <xf numFmtId="164" fontId="15" fillId="0" borderId="105" pivotButton="0" quotePrefix="0" xfId="1"/>
    <xf numFmtId="164" fontId="15" fillId="0" borderId="90" pivotButton="0" quotePrefix="0" xfId="1"/>
    <xf numFmtId="164" fontId="16" fillId="0" borderId="31" applyProtection="1" pivotButton="0" quotePrefix="0" xfId="1">
      <protection locked="0" hidden="0"/>
    </xf>
    <xf numFmtId="164" fontId="16" fillId="0" borderId="76" applyProtection="1" pivotButton="0" quotePrefix="0" xfId="1">
      <protection locked="0" hidden="0"/>
    </xf>
    <xf numFmtId="164" fontId="16" fillId="0" borderId="39" applyProtection="1" pivotButton="0" quotePrefix="0" xfId="1">
      <protection locked="0" hidden="0"/>
    </xf>
    <xf numFmtId="164" fontId="16" fillId="0" borderId="16" applyProtection="1" pivotButton="0" quotePrefix="0" xfId="1">
      <protection locked="0" hidden="0"/>
    </xf>
    <xf numFmtId="0" fontId="66" fillId="0" borderId="0" applyAlignment="1" applyProtection="1" pivotButton="0" quotePrefix="0" xfId="0">
      <alignment wrapText="1"/>
      <protection locked="1" hidden="1"/>
    </xf>
    <xf numFmtId="14" fontId="16" fillId="12" borderId="105" applyAlignment="1" pivotButton="0" quotePrefix="0" xfId="1">
      <alignment horizontal="center" vertical="center"/>
    </xf>
    <xf numFmtId="14" fontId="16" fillId="12" borderId="90" applyAlignment="1" pivotButton="0" quotePrefix="0" xfId="1">
      <alignment horizontal="center" vertical="center"/>
    </xf>
    <xf numFmtId="14" fontId="16" fillId="12" borderId="106" applyAlignment="1" pivotButton="0" quotePrefix="0" xfId="1">
      <alignment horizontal="center" vertical="center"/>
    </xf>
    <xf numFmtId="164" fontId="4" fillId="12" borderId="105" pivotButton="0" quotePrefix="0" xfId="1"/>
    <xf numFmtId="164" fontId="4" fillId="12" borderId="90" pivotButton="0" quotePrefix="0" xfId="1"/>
    <xf numFmtId="164" fontId="4" fillId="12" borderId="106" pivotButton="0" quotePrefix="0" xfId="1"/>
    <xf numFmtId="164" fontId="13" fillId="0" borderId="15" applyProtection="1" pivotButton="0" quotePrefix="0" xfId="1">
      <protection locked="0" hidden="0"/>
    </xf>
    <xf numFmtId="164" fontId="13" fillId="0" borderId="5" pivotButton="0" quotePrefix="0" xfId="1"/>
    <xf numFmtId="164" fontId="10" fillId="0" borderId="5" applyProtection="1" pivotButton="0" quotePrefix="0" xfId="1">
      <protection locked="0" hidden="0"/>
    </xf>
    <xf numFmtId="164" fontId="35" fillId="0" borderId="111" applyProtection="1" pivotButton="0" quotePrefix="0" xfId="17">
      <protection locked="0" hidden="0"/>
    </xf>
    <xf numFmtId="164" fontId="10" fillId="0" borderId="5" applyProtection="1" pivotButton="0" quotePrefix="0" xfId="1">
      <protection locked="0" hidden="0"/>
    </xf>
    <xf numFmtId="164" fontId="10" fillId="0" borderId="5" pivotButton="0" quotePrefix="0" xfId="1"/>
    <xf numFmtId="164" fontId="10" fillId="0" borderId="112" applyProtection="1" pivotButton="0" quotePrefix="0" xfId="1">
      <protection locked="0" hidden="0"/>
    </xf>
    <xf numFmtId="164" fontId="13" fillId="0" borderId="96" applyProtection="1" pivotButton="0" quotePrefix="0" xfId="1">
      <protection locked="0" hidden="0"/>
    </xf>
    <xf numFmtId="164" fontId="13" fillId="0" borderId="113" pivotButton="0" quotePrefix="0" xfId="1"/>
    <xf numFmtId="164" fontId="10" fillId="0" borderId="113" applyProtection="1" pivotButton="0" quotePrefix="0" xfId="1">
      <protection locked="0" hidden="0"/>
    </xf>
    <xf numFmtId="164" fontId="35" fillId="0" borderId="114" applyProtection="1" pivotButton="0" quotePrefix="0" xfId="17">
      <protection locked="0" hidden="0"/>
    </xf>
    <xf numFmtId="164" fontId="10" fillId="0" borderId="113" applyProtection="1" pivotButton="0" quotePrefix="0" xfId="1">
      <protection locked="0" hidden="0"/>
    </xf>
    <xf numFmtId="164" fontId="10" fillId="0" borderId="113" pivotButton="0" quotePrefix="0" xfId="1"/>
    <xf numFmtId="164" fontId="10" fillId="0" borderId="115" applyProtection="1" pivotButton="0" quotePrefix="0" xfId="1">
      <protection locked="0" hidden="0"/>
    </xf>
    <xf numFmtId="164" fontId="10" fillId="0" borderId="12" applyProtection="1" pivotButton="0" quotePrefix="0" xfId="1">
      <protection locked="0" hidden="0"/>
    </xf>
    <xf numFmtId="164" fontId="10" fillId="0" borderId="13" applyProtection="1" pivotButton="0" quotePrefix="0" xfId="1">
      <protection locked="0" hidden="0"/>
    </xf>
    <xf numFmtId="164" fontId="13" fillId="0" borderId="0" applyProtection="1" pivotButton="0" quotePrefix="0" xfId="1">
      <protection locked="0" hidden="0"/>
    </xf>
    <xf numFmtId="164" fontId="13" fillId="0" borderId="48" pivotButton="0" quotePrefix="0" xfId="1"/>
    <xf numFmtId="164" fontId="10" fillId="0" borderId="48" pivotButton="0" quotePrefix="0" xfId="1"/>
    <xf numFmtId="164" fontId="10" fillId="0" borderId="45" applyProtection="1" pivotButton="0" quotePrefix="0" xfId="1">
      <protection locked="0" hidden="0"/>
    </xf>
    <xf numFmtId="164" fontId="35" fillId="0" borderId="48" applyProtection="1" pivotButton="0" quotePrefix="0" xfId="17">
      <protection locked="0" hidden="0"/>
    </xf>
    <xf numFmtId="164" fontId="10" fillId="0" borderId="48" applyProtection="1" pivotButton="0" quotePrefix="0" xfId="1">
      <protection locked="0" hidden="0"/>
    </xf>
    <xf numFmtId="164" fontId="13" fillId="0" borderId="48" pivotButton="0" quotePrefix="0" xfId="1"/>
    <xf numFmtId="164" fontId="10" fillId="0" borderId="116" pivotButton="0" quotePrefix="0" xfId="1"/>
    <xf numFmtId="164" fontId="35" fillId="15" borderId="48" applyProtection="1" pivotButton="0" quotePrefix="0" xfId="17">
      <protection locked="0" hidden="0"/>
    </xf>
    <xf numFmtId="164" fontId="13" fillId="0" borderId="48" applyProtection="1" pivotButton="0" quotePrefix="0" xfId="1">
      <protection locked="0" hidden="0"/>
    </xf>
    <xf numFmtId="164" fontId="13" fillId="0" borderId="61" applyProtection="1" pivotButton="0" quotePrefix="0" xfId="1">
      <protection locked="0" hidden="0"/>
    </xf>
    <xf numFmtId="164" fontId="13" fillId="0" borderId="78" applyProtection="1" pivotButton="0" quotePrefix="0" xfId="1">
      <protection locked="0" hidden="0"/>
    </xf>
    <xf numFmtId="164" fontId="13" fillId="0" borderId="74" pivotButton="0" quotePrefix="0" xfId="1"/>
    <xf numFmtId="164" fontId="10" fillId="0" borderId="74" pivotButton="0" quotePrefix="0" xfId="1"/>
    <xf numFmtId="164" fontId="35" fillId="0" borderId="74" applyProtection="1" pivotButton="0" quotePrefix="0" xfId="17">
      <protection locked="0" hidden="0"/>
    </xf>
    <xf numFmtId="164" fontId="13" fillId="0" borderId="74" pivotButton="0" quotePrefix="0" xfId="1"/>
    <xf numFmtId="164" fontId="10" fillId="0" borderId="56" pivotButton="0" quotePrefix="0" xfId="1"/>
    <xf numFmtId="164" fontId="35" fillId="15" borderId="74" applyProtection="1" pivotButton="0" quotePrefix="0" xfId="17">
      <protection locked="0" hidden="0"/>
    </xf>
    <xf numFmtId="164" fontId="13" fillId="0" borderId="74" applyProtection="1" pivotButton="0" quotePrefix="0" xfId="1">
      <protection locked="0" hidden="0"/>
    </xf>
    <xf numFmtId="164" fontId="13" fillId="0" borderId="86" applyProtection="1" pivotButton="0" quotePrefix="0" xfId="1">
      <protection locked="0" hidden="0"/>
    </xf>
    <xf numFmtId="164" fontId="10" fillId="0" borderId="91" pivotButton="0" quotePrefix="0" xfId="1"/>
    <xf numFmtId="164" fontId="13" fillId="0" borderId="91" applyProtection="1" pivotButton="0" quotePrefix="0" xfId="1">
      <protection locked="0" hidden="0"/>
    </xf>
    <xf numFmtId="164" fontId="4" fillId="0" borderId="15" applyProtection="1" pivotButton="0" quotePrefix="0" xfId="1">
      <protection locked="0" hidden="0"/>
    </xf>
    <xf numFmtId="164" fontId="4" fillId="0" borderId="5" applyProtection="1" pivotButton="0" quotePrefix="0" xfId="1">
      <protection locked="0" hidden="0"/>
    </xf>
    <xf numFmtId="164" fontId="16" fillId="0" borderId="5" applyProtection="1" pivotButton="0" quotePrefix="0" xfId="1">
      <protection locked="0" hidden="0"/>
    </xf>
    <xf numFmtId="164" fontId="4" fillId="0" borderId="112" applyProtection="1" pivotButton="0" quotePrefix="0" xfId="1">
      <protection locked="0" hidden="0"/>
    </xf>
    <xf numFmtId="164" fontId="4" fillId="0" borderId="48" applyProtection="1" pivotButton="0" quotePrefix="0" xfId="1">
      <protection locked="0" hidden="0"/>
    </xf>
    <xf numFmtId="164" fontId="4" fillId="0" borderId="48" pivotButton="0" quotePrefix="0" xfId="1"/>
    <xf numFmtId="164" fontId="4" fillId="0" borderId="78" applyProtection="1" pivotButton="0" quotePrefix="0" xfId="1">
      <protection locked="0" hidden="0"/>
    </xf>
    <xf numFmtId="164" fontId="4" fillId="12" borderId="117" pivotButton="0" quotePrefix="0" xfId="1"/>
    <xf numFmtId="164" fontId="4" fillId="0" borderId="61" pivotButton="0" quotePrefix="0" xfId="1"/>
    <xf numFmtId="164" fontId="6" fillId="0" borderId="48" applyProtection="1" pivotButton="0" quotePrefix="0" xfId="1">
      <protection locked="0" hidden="0"/>
    </xf>
    <xf numFmtId="164" fontId="16" fillId="0" borderId="48" applyProtection="1" pivotButton="0" quotePrefix="0" xfId="1">
      <protection locked="0" hidden="0"/>
    </xf>
    <xf numFmtId="164" fontId="16" fillId="0" borderId="48" applyProtection="1" pivotButton="0" quotePrefix="0" xfId="1">
      <protection locked="0" hidden="0"/>
    </xf>
    <xf numFmtId="164" fontId="4" fillId="0" borderId="48" pivotButton="0" quotePrefix="0" xfId="1"/>
    <xf numFmtId="164" fontId="16" fillId="0" borderId="48" pivotButton="0" quotePrefix="0" xfId="1"/>
    <xf numFmtId="164" fontId="34" fillId="0" borderId="111" applyProtection="1" pivotButton="0" quotePrefix="0" xfId="17">
      <protection locked="0" hidden="0"/>
    </xf>
    <xf numFmtId="164" fontId="12" fillId="0" borderId="48" pivotButton="0" quotePrefix="0" xfId="1"/>
    <xf numFmtId="164" fontId="34" fillId="0" borderId="78" applyProtection="1" pivotButton="0" quotePrefix="0" xfId="17">
      <protection locked="0" hidden="0"/>
    </xf>
    <xf numFmtId="164" fontId="4" fillId="0" borderId="96" applyProtection="1" pivotButton="0" quotePrefix="0" xfId="1">
      <protection locked="0" hidden="0"/>
    </xf>
    <xf numFmtId="164" fontId="4" fillId="0" borderId="113" applyProtection="1" pivotButton="0" quotePrefix="0" xfId="1">
      <protection locked="0" hidden="0"/>
    </xf>
    <xf numFmtId="164" fontId="16" fillId="0" borderId="113" applyProtection="1" pivotButton="0" quotePrefix="0" xfId="1">
      <protection locked="0" hidden="0"/>
    </xf>
    <xf numFmtId="164" fontId="4" fillId="0" borderId="115" applyProtection="1" pivotButton="0" quotePrefix="0" xfId="1">
      <protection locked="0" hidden="0"/>
    </xf>
    <xf numFmtId="164" fontId="4" fillId="0" borderId="74" applyProtection="1" pivotButton="0" quotePrefix="0" xfId="1">
      <protection locked="0" hidden="0"/>
    </xf>
    <xf numFmtId="164" fontId="4" fillId="0" borderId="74" pivotButton="0" quotePrefix="0" xfId="1"/>
    <xf numFmtId="164" fontId="4" fillId="0" borderId="86" applyProtection="1" pivotButton="0" quotePrefix="0" xfId="1">
      <protection locked="0" hidden="0"/>
    </xf>
    <xf numFmtId="164" fontId="4" fillId="0" borderId="88" pivotButton="0" quotePrefix="0" xfId="1"/>
    <xf numFmtId="164" fontId="6" fillId="0" borderId="74" applyProtection="1" pivotButton="0" quotePrefix="0" xfId="1">
      <protection locked="0" hidden="0"/>
    </xf>
    <xf numFmtId="164" fontId="16" fillId="0" borderId="74" applyProtection="1" pivotButton="0" quotePrefix="0" xfId="1">
      <protection locked="0" hidden="0"/>
    </xf>
    <xf numFmtId="164" fontId="16" fillId="0" borderId="74" applyProtection="1" pivotButton="0" quotePrefix="0" xfId="1">
      <protection locked="0" hidden="0"/>
    </xf>
    <xf numFmtId="164" fontId="4" fillId="0" borderId="74" pivotButton="0" quotePrefix="0" xfId="1"/>
    <xf numFmtId="164" fontId="16" fillId="0" borderId="74" pivotButton="0" quotePrefix="0" xfId="1"/>
    <xf numFmtId="164" fontId="34" fillId="0" borderId="114" applyProtection="1" pivotButton="0" quotePrefix="0" xfId="17">
      <protection locked="0" hidden="0"/>
    </xf>
    <xf numFmtId="164" fontId="12" fillId="0" borderId="74" pivotButton="0" quotePrefix="0" xfId="1"/>
    <xf numFmtId="164" fontId="34" fillId="0" borderId="86" applyProtection="1" pivotButton="0" quotePrefix="0" xfId="17">
      <protection locked="0" hidden="0"/>
    </xf>
    <xf numFmtId="164" fontId="4" fillId="0" borderId="12" applyProtection="1" pivotButton="0" quotePrefix="0" xfId="1">
      <protection locked="0" hidden="0"/>
    </xf>
    <xf numFmtId="164" fontId="4" fillId="12" borderId="118" pivotButton="0" quotePrefix="0" xfId="1"/>
    <xf numFmtId="164" fontId="4" fillId="0" borderId="16" applyProtection="1" pivotButton="0" quotePrefix="0" xfId="1">
      <protection locked="0" hidden="0"/>
    </xf>
    <xf numFmtId="164" fontId="16" fillId="0" borderId="61" applyProtection="1" pivotButton="0" quotePrefix="0" xfId="1">
      <protection locked="0" hidden="0"/>
    </xf>
    <xf numFmtId="164" fontId="6" fillId="0" borderId="15" applyProtection="1" pivotButton="0" quotePrefix="0" xfId="1">
      <protection locked="0" hidden="0"/>
    </xf>
    <xf numFmtId="164" fontId="6" fillId="0" borderId="5" applyProtection="1" pivotButton="0" quotePrefix="0" xfId="1">
      <protection locked="0" hidden="0"/>
    </xf>
    <xf numFmtId="164" fontId="16" fillId="0" borderId="88" applyProtection="1" pivotButton="0" quotePrefix="0" xfId="1">
      <protection locked="0" hidden="0"/>
    </xf>
    <xf numFmtId="164" fontId="6" fillId="0" borderId="113" applyProtection="1" pivotButton="0" quotePrefix="0" xfId="1">
      <protection locked="0" hidden="0"/>
    </xf>
    <xf numFmtId="164" fontId="12" fillId="0" borderId="17" pivotButton="0" quotePrefix="0" xfId="1"/>
    <xf numFmtId="164" fontId="6" fillId="0" borderId="13" applyProtection="1" pivotButton="0" quotePrefix="0" xfId="1">
      <protection locked="0" hidden="0"/>
    </xf>
    <xf numFmtId="164" fontId="34" fillId="0" borderId="119" applyProtection="1" pivotButton="0" quotePrefix="0" xfId="17">
      <protection locked="0" hidden="0"/>
    </xf>
    <xf numFmtId="164" fontId="35" fillId="0" borderId="111" applyAlignment="1" applyProtection="1" pivotButton="0" quotePrefix="0" xfId="2">
      <alignment vertical="center" wrapText="1"/>
      <protection locked="0" hidden="1"/>
    </xf>
    <xf numFmtId="164" fontId="35" fillId="0" borderId="120" applyAlignment="1" applyProtection="1" pivotButton="0" quotePrefix="0" xfId="2">
      <alignment horizontal="right" vertical="center" wrapText="1"/>
      <protection locked="0" hidden="1"/>
    </xf>
    <xf numFmtId="164" fontId="34" fillId="0" borderId="121" applyProtection="1" pivotButton="0" quotePrefix="0" xfId="17">
      <protection locked="0" hidden="0"/>
    </xf>
    <xf numFmtId="164" fontId="35" fillId="0" borderId="114" applyAlignment="1" applyProtection="1" pivotButton="0" quotePrefix="0" xfId="2">
      <alignment vertical="center" wrapText="1"/>
      <protection locked="0" hidden="1"/>
    </xf>
    <xf numFmtId="164" fontId="35" fillId="0" borderId="122" applyAlignment="1" applyProtection="1" pivotButton="0" quotePrefix="0" xfId="2">
      <alignment horizontal="right" vertical="center" wrapText="1"/>
      <protection locked="0" hidden="1"/>
    </xf>
    <xf numFmtId="164" fontId="39" fillId="0" borderId="123" pivotButton="0" quotePrefix="0" xfId="17"/>
    <xf numFmtId="164" fontId="34" fillId="0" borderId="61" applyProtection="1" pivotButton="0" quotePrefix="0" xfId="17">
      <protection locked="0" hidden="0"/>
    </xf>
    <xf numFmtId="164" fontId="34" fillId="0" borderId="48" applyProtection="1" pivotButton="0" quotePrefix="0" xfId="17">
      <protection locked="0" hidden="0"/>
    </xf>
    <xf numFmtId="164" fontId="34" fillId="0" borderId="124" applyProtection="1" pivotButton="0" quotePrefix="0" xfId="17">
      <protection locked="0" hidden="0"/>
    </xf>
    <xf numFmtId="164" fontId="32" fillId="0" borderId="48" pivotButton="0" quotePrefix="0" xfId="1"/>
    <xf numFmtId="164" fontId="39" fillId="0" borderId="88" pivotButton="0" quotePrefix="0" xfId="17"/>
    <xf numFmtId="164" fontId="34" fillId="0" borderId="88" applyProtection="1" pivotButton="0" quotePrefix="0" xfId="17">
      <protection locked="0" hidden="0"/>
    </xf>
    <xf numFmtId="164" fontId="34" fillId="0" borderId="74" applyProtection="1" pivotButton="0" quotePrefix="0" xfId="17">
      <protection locked="0" hidden="0"/>
    </xf>
    <xf numFmtId="164" fontId="34" fillId="0" borderId="56" applyProtection="1" pivotButton="0" quotePrefix="0" xfId="17">
      <protection locked="0" hidden="0"/>
    </xf>
    <xf numFmtId="164" fontId="32" fillId="0" borderId="74" pivotButton="0" quotePrefix="0" xfId="1"/>
    <xf numFmtId="164" fontId="32" fillId="0" borderId="0" pivotButton="0" quotePrefix="0" xfId="1"/>
    <xf numFmtId="164" fontId="35" fillId="0" borderId="48" applyAlignment="1" applyProtection="1" pivotButton="0" quotePrefix="0" xfId="2">
      <alignment vertical="center" wrapText="1"/>
      <protection locked="0" hidden="1"/>
    </xf>
    <xf numFmtId="164" fontId="39" fillId="0" borderId="48" pivotButton="0" quotePrefix="0" xfId="17"/>
    <xf numFmtId="164" fontId="34" fillId="0" borderId="120" applyProtection="1" pivotButton="0" quotePrefix="0" xfId="17">
      <protection locked="0" hidden="0"/>
    </xf>
    <xf numFmtId="164" fontId="35" fillId="0" borderId="74" applyAlignment="1" applyProtection="1" pivotButton="0" quotePrefix="0" xfId="2">
      <alignment vertical="center" wrapText="1"/>
      <protection locked="0" hidden="1"/>
    </xf>
    <xf numFmtId="164" fontId="39" fillId="0" borderId="74" pivotButton="0" quotePrefix="0" xfId="17"/>
    <xf numFmtId="164" fontId="34" fillId="0" borderId="122" applyProtection="1" pivotButton="0" quotePrefix="0" xfId="17">
      <protection locked="0" hidden="0"/>
    </xf>
    <xf numFmtId="164" fontId="16" fillId="0" borderId="15" applyProtection="1" pivotButton="0" quotePrefix="0" xfId="1">
      <protection locked="0" hidden="0"/>
    </xf>
    <xf numFmtId="164" fontId="16" fillId="0" borderId="116" applyProtection="1" pivotButton="0" quotePrefix="0" xfId="1">
      <protection locked="0" hidden="0"/>
    </xf>
    <xf numFmtId="164" fontId="16" fillId="0" borderId="96" applyProtection="1" pivotButton="0" quotePrefix="0" xfId="1">
      <protection locked="0" hidden="0"/>
    </xf>
    <xf numFmtId="164" fontId="16" fillId="0" borderId="56" applyProtection="1" pivotButton="0" quotePrefix="0" xfId="1">
      <protection locked="0" hidden="0"/>
    </xf>
    <xf numFmtId="164" fontId="16" fillId="0" borderId="16" applyProtection="1" pivotButton="0" quotePrefix="0" xfId="1">
      <protection locked="0" hidden="0"/>
    </xf>
    <xf numFmtId="164" fontId="16" fillId="0" borderId="13" applyProtection="1" pivotButton="0" quotePrefix="0" xfId="1">
      <protection locked="0" hidden="0"/>
    </xf>
    <xf numFmtId="164" fontId="32" fillId="0" borderId="16" pivotButton="0" quotePrefix="0" xfId="1"/>
    <xf numFmtId="164" fontId="35" fillId="0" borderId="13" applyAlignment="1" applyProtection="1" pivotButton="0" quotePrefix="0" xfId="2">
      <alignment horizontal="right" vertical="center" wrapText="1"/>
      <protection locked="0" hidden="1"/>
    </xf>
    <xf numFmtId="164" fontId="39" fillId="0" borderId="16" pivotButton="0" quotePrefix="0" xfId="17"/>
    <xf numFmtId="0" fontId="64" fillId="25" borderId="20" applyAlignment="1" pivotButton="0" quotePrefix="0" xfId="1">
      <alignment horizontal="center" wrapText="1"/>
    </xf>
    <xf numFmtId="0" fontId="64" fillId="25" borderId="21" applyAlignment="1" pivotButton="0" quotePrefix="0" xfId="1">
      <alignment horizontal="center" wrapText="1"/>
    </xf>
    <xf numFmtId="0" fontId="64" fillId="25" borderId="38" applyAlignment="1" pivotButton="0" quotePrefix="0" xfId="1">
      <alignment horizontal="center" wrapText="1"/>
    </xf>
    <xf numFmtId="0" fontId="66" fillId="0" borderId="0" applyAlignment="1" applyProtection="1" pivotButton="0" quotePrefix="0" xfId="0">
      <alignment horizontal="left" wrapText="1"/>
      <protection locked="1" hidden="1"/>
    </xf>
    <xf numFmtId="0" fontId="57" fillId="25" borderId="20" applyAlignment="1" pivotButton="0" quotePrefix="0" xfId="1">
      <alignment horizontal="center" wrapText="1"/>
    </xf>
    <xf numFmtId="0" fontId="63" fillId="25" borderId="38" applyAlignment="1" pivotButton="0" quotePrefix="0" xfId="0">
      <alignment horizontal="center" wrapText="1"/>
    </xf>
    <xf numFmtId="0" fontId="51" fillId="0" borderId="20" applyAlignment="1" pivotButton="0" quotePrefix="0" xfId="0">
      <alignment horizontal="center" wrapText="1"/>
    </xf>
    <xf numFmtId="0" fontId="51" fillId="0" borderId="21" applyAlignment="1" pivotButton="0" quotePrefix="0" xfId="0">
      <alignment horizontal="center"/>
    </xf>
    <xf numFmtId="0" fontId="51" fillId="0" borderId="38" applyAlignment="1" pivotButton="0" quotePrefix="0" xfId="0">
      <alignment horizontal="center"/>
    </xf>
    <xf numFmtId="0" fontId="67" fillId="26" borderId="0" applyAlignment="1" pivotButton="0" quotePrefix="0" xfId="0">
      <alignment horizontal="left" vertical="center" wrapText="1"/>
    </xf>
    <xf numFmtId="0" fontId="68" fillId="26" borderId="0" applyAlignment="1" pivotButton="0" quotePrefix="0" xfId="0">
      <alignment horizontal="left" vertical="center" wrapText="1"/>
    </xf>
    <xf numFmtId="0" fontId="69" fillId="27" borderId="0" applyAlignment="1" pivotButton="0" quotePrefix="0" xfId="0">
      <alignment horizontal="left" vertical="center" wrapText="1"/>
    </xf>
    <xf numFmtId="0" fontId="70" fillId="28" borderId="127" applyAlignment="1" pivotButton="0" quotePrefix="0" xfId="0">
      <alignment horizontal="left" vertical="center" wrapText="1"/>
    </xf>
    <xf numFmtId="49" fontId="71" fillId="29" borderId="127" applyAlignment="1" applyProtection="1" pivotButton="0" quotePrefix="0" xfId="0">
      <alignment horizontal="right" vertical="center" wrapText="1"/>
      <protection locked="0" hidden="0"/>
    </xf>
    <xf numFmtId="0" fontId="72" fillId="30" borderId="127" applyAlignment="1" pivotButton="0" quotePrefix="0" xfId="0">
      <alignment horizontal="center" vertical="center" wrapText="1"/>
    </xf>
    <xf numFmtId="0" fontId="72" fillId="31" borderId="127" applyAlignment="1" pivotButton="0" quotePrefix="0" xfId="0">
      <alignment horizontal="left" vertical="center" wrapText="1"/>
    </xf>
    <xf numFmtId="0" fontId="0" fillId="0" borderId="127" pivotButton="0" quotePrefix="0" xfId="0"/>
    <xf numFmtId="49" fontId="71" fillId="29" borderId="127" applyAlignment="1" applyProtection="1" pivotButton="0" quotePrefix="0" xfId="0">
      <alignment horizontal="center" vertical="center" wrapText="1"/>
      <protection locked="0" hidden="0"/>
    </xf>
    <xf numFmtId="1" fontId="71" fillId="29" borderId="127" applyAlignment="1" applyProtection="1" pivotButton="0" quotePrefix="0" xfId="0">
      <alignment horizontal="center" vertical="center" wrapText="1"/>
      <protection locked="0" hidden="0"/>
    </xf>
    <xf numFmtId="4" fontId="71" fillId="29" borderId="127" applyAlignment="1" applyProtection="1" pivotButton="0" quotePrefix="0" xfId="0">
      <alignment horizontal="right" vertical="center" wrapText="1"/>
      <protection locked="0" hidden="0"/>
    </xf>
    <xf numFmtId="0" fontId="73" fillId="32" borderId="127" applyAlignment="1" pivotButton="0" quotePrefix="0" xfId="0">
      <alignment horizontal="left" vertical="center" wrapText="1"/>
    </xf>
    <xf numFmtId="0" fontId="74" fillId="30" borderId="127" applyAlignment="1" pivotButton="0" quotePrefix="0" xfId="0">
      <alignment horizontal="left" vertical="center" wrapText="1"/>
    </xf>
    <xf numFmtId="164" fontId="70" fillId="30" borderId="127" applyAlignment="1" pivotButton="0" quotePrefix="0" xfId="0">
      <alignment horizontal="right" vertical="center" wrapText="1"/>
    </xf>
    <xf numFmtId="166" fontId="71" fillId="29" borderId="127" applyAlignment="1" applyProtection="1" pivotButton="0" quotePrefix="0" xfId="0">
      <alignment horizontal="right" vertical="center" wrapText="1"/>
      <protection locked="0" hidden="0"/>
    </xf>
    <xf numFmtId="10" fontId="71" fillId="29" borderId="127" applyAlignment="1" applyProtection="1" pivotButton="0" quotePrefix="0" xfId="0">
      <alignment horizontal="right" vertical="center" wrapText="1"/>
      <protection locked="0" hidden="0"/>
    </xf>
    <xf numFmtId="1" fontId="70" fillId="30" borderId="127" applyAlignment="1" pivotButton="0" quotePrefix="0" xfId="0">
      <alignment horizontal="center" vertical="center" wrapText="1"/>
    </xf>
    <xf numFmtId="2" fontId="70" fillId="30" borderId="127" applyAlignment="1" pivotButton="0" quotePrefix="0" xfId="0">
      <alignment horizontal="right" vertical="center" wrapText="1"/>
    </xf>
    <xf numFmtId="0" fontId="75" fillId="26" borderId="127" applyAlignment="1" pivotButton="0" quotePrefix="0" xfId="0">
      <alignment horizontal="left" vertical="center" wrapText="1"/>
    </xf>
    <xf numFmtId="0" fontId="76" fillId="28" borderId="127" applyAlignment="1" pivotButton="0" quotePrefix="0" xfId="0">
      <alignment horizontal="center" vertical="center" wrapText="1"/>
    </xf>
    <xf numFmtId="173" fontId="75" fillId="26" borderId="127" applyAlignment="1" pivotButton="0" quotePrefix="0" xfId="0">
      <alignment horizontal="center" vertical="center" wrapText="1"/>
    </xf>
    <xf numFmtId="1" fontId="75" fillId="26" borderId="127" applyAlignment="1" pivotButton="0" quotePrefix="0" xfId="0">
      <alignment horizontal="center" vertical="center" wrapText="1"/>
    </xf>
    <xf numFmtId="0" fontId="74" fillId="31" borderId="127" applyAlignment="1" pivotButton="0" quotePrefix="0" xfId="0">
      <alignment horizontal="left" vertical="center" wrapText="1"/>
    </xf>
    <xf numFmtId="1" fontId="74" fillId="30" borderId="127" applyAlignment="1" pivotButton="0" quotePrefix="0" xfId="0">
      <alignment horizontal="right" vertical="center" wrapText="1"/>
    </xf>
    <xf numFmtId="1" fontId="74" fillId="31" borderId="127" applyAlignment="1" pivotButton="0" quotePrefix="0" xfId="0">
      <alignment horizontal="right" vertical="center" wrapText="1"/>
    </xf>
    <xf numFmtId="164" fontId="74" fillId="30" borderId="127" applyAlignment="1" pivotButton="0" quotePrefix="0" xfId="0">
      <alignment horizontal="right" vertical="center" wrapText="1"/>
    </xf>
    <xf numFmtId="164" fontId="70" fillId="28" borderId="127" applyAlignment="1" pivotButton="0" quotePrefix="0" xfId="0">
      <alignment horizontal="right" vertical="center" wrapText="1"/>
    </xf>
    <xf numFmtId="164" fontId="74" fillId="31" borderId="127" applyAlignment="1" pivotButton="0" quotePrefix="0" xfId="0">
      <alignment horizontal="right" vertical="center" wrapText="1"/>
    </xf>
    <xf numFmtId="0" fontId="70" fillId="32" borderId="127" applyAlignment="1" pivotButton="0" quotePrefix="0" xfId="0">
      <alignment horizontal="left" vertical="center" wrapText="1"/>
    </xf>
    <xf numFmtId="0" fontId="70" fillId="0" borderId="0" pivotButton="0" quotePrefix="0" xfId="0"/>
    <xf numFmtId="0" fontId="72" fillId="0" borderId="0" pivotButton="0" quotePrefix="0" xfId="0"/>
    <xf numFmtId="0" fontId="66" fillId="0" borderId="0" applyAlignment="1" pivotButton="0" quotePrefix="0" xfId="0">
      <alignment horizontal="left" wrapText="1"/>
    </xf>
    <xf numFmtId="0" fontId="66" fillId="0" borderId="0" applyAlignment="1" pivotButton="0" quotePrefix="0" xfId="0">
      <alignment wrapText="1"/>
    </xf>
    <xf numFmtId="0" fontId="55" fillId="0" borderId="0" pivotButton="0" quotePrefix="0" xfId="0"/>
    <xf numFmtId="0" fontId="77" fillId="0" borderId="0" pivotButton="0" quotePrefix="0" xfId="0"/>
    <xf numFmtId="0" fontId="58" fillId="0" borderId="0" pivotButton="0" quotePrefix="0" xfId="0"/>
    <xf numFmtId="0" fontId="70" fillId="0" borderId="0" pivotButton="0" quotePrefix="0" xfId="1"/>
    <xf numFmtId="0" fontId="70" fillId="4" borderId="21" applyAlignment="1" pivotButton="0" quotePrefix="0" xfId="1">
      <alignment horizontal="left" wrapText="1"/>
    </xf>
    <xf numFmtId="0" fontId="76" fillId="28" borderId="127" applyAlignment="1" pivotButton="0" quotePrefix="0" xfId="1">
      <alignment horizontal="center" vertical="center" wrapText="1"/>
    </xf>
    <xf numFmtId="0" fontId="0" fillId="0" borderId="130" pivotButton="0" quotePrefix="0" xfId="0"/>
    <xf numFmtId="0" fontId="75" fillId="27" borderId="127" applyAlignment="1" pivotButton="0" quotePrefix="0" xfId="0">
      <alignment horizontal="center" vertical="center" wrapText="1"/>
    </xf>
    <xf numFmtId="0" fontId="0" fillId="0" borderId="131" pivotButton="0" quotePrefix="0" xfId="0"/>
    <xf numFmtId="0" fontId="75" fillId="26" borderId="127" applyAlignment="1" pivotButton="0" quotePrefix="0" xfId="1">
      <alignment horizontal="center" vertical="center" wrapText="1"/>
    </xf>
    <xf numFmtId="174" fontId="75" fillId="26" borderId="127" applyAlignment="1" pivotButton="0" quotePrefix="0" xfId="1">
      <alignment horizontal="center" vertical="center" wrapText="1"/>
    </xf>
    <xf numFmtId="14" fontId="75" fillId="26" borderId="127" applyAlignment="1" pivotButton="0" quotePrefix="0" xfId="1">
      <alignment horizontal="center" vertical="center" wrapText="1"/>
    </xf>
    <xf numFmtId="174" fontId="75" fillId="26" borderId="127" applyAlignment="1" pivotButton="0" quotePrefix="0" xfId="0">
      <alignment horizontal="center" vertical="center" wrapText="1"/>
    </xf>
    <xf numFmtId="0" fontId="70" fillId="28" borderId="127" applyAlignment="1" pivotButton="0" quotePrefix="0" xfId="1">
      <alignment horizontal="center"/>
    </xf>
    <xf numFmtId="0" fontId="70" fillId="28" borderId="127" pivotButton="0" quotePrefix="0" xfId="0"/>
    <xf numFmtId="164" fontId="70" fillId="30" borderId="127" applyAlignment="1" pivotButton="0" quotePrefix="0" xfId="1">
      <alignment horizontal="right" vertical="center" wrapText="1"/>
    </xf>
    <xf numFmtId="164" fontId="70" fillId="30" borderId="127" applyAlignment="1" pivotButton="0" quotePrefix="0" xfId="5">
      <alignment horizontal="right" vertical="center" wrapText="1"/>
    </xf>
    <xf numFmtId="0" fontId="74" fillId="0" borderId="127" applyAlignment="1" pivotButton="0" quotePrefix="0" xfId="1">
      <alignment horizontal="center"/>
    </xf>
    <xf numFmtId="0" fontId="74" fillId="0" borderId="127" pivotButton="0" quotePrefix="0" xfId="0"/>
    <xf numFmtId="164" fontId="78" fillId="33" borderId="127" applyAlignment="1" applyProtection="1" pivotButton="0" quotePrefix="0" xfId="1">
      <alignment horizontal="right" vertical="center" wrapText="1"/>
      <protection locked="0" hidden="0"/>
    </xf>
    <xf numFmtId="164" fontId="78" fillId="33" borderId="127" applyAlignment="1" applyProtection="1" pivotButton="0" quotePrefix="0" xfId="5">
      <alignment horizontal="right" vertical="center" wrapText="1"/>
      <protection locked="0" hidden="0"/>
    </xf>
    <xf numFmtId="164" fontId="78" fillId="33" borderId="127" applyAlignment="1" applyProtection="1" pivotButton="0" quotePrefix="0" xfId="0">
      <alignment horizontal="right" vertical="center" wrapText="1"/>
      <protection locked="0" hidden="0"/>
    </xf>
    <xf numFmtId="0" fontId="74" fillId="0" borderId="127" pivotButton="0" quotePrefix="0" xfId="1"/>
    <xf numFmtId="0" fontId="74" fillId="0" borderId="127" applyAlignment="1" pivotButton="0" quotePrefix="0" xfId="1">
      <alignment wrapText="1"/>
    </xf>
    <xf numFmtId="0" fontId="74" fillId="0" borderId="127" applyAlignment="1" pivotButton="0" quotePrefix="0" xfId="1">
      <alignment horizontal="left" wrapText="1"/>
    </xf>
    <xf numFmtId="0" fontId="70" fillId="28" borderId="127" pivotButton="0" quotePrefix="0" xfId="1"/>
    <xf numFmtId="164" fontId="78" fillId="33" borderId="127" applyAlignment="1" applyProtection="1" pivotButton="0" quotePrefix="0" xfId="17">
      <alignment horizontal="right" vertical="center" wrapText="1"/>
      <protection locked="0" hidden="0"/>
    </xf>
    <xf numFmtId="49" fontId="74" fillId="0" borderId="127" applyAlignment="1" pivotButton="0" quotePrefix="0" xfId="1">
      <alignment horizontal="left"/>
    </xf>
    <xf numFmtId="164" fontId="78" fillId="33" borderId="127" applyAlignment="1" applyProtection="1" pivotButton="0" quotePrefix="0" xfId="2">
      <alignment horizontal="right" vertical="center" wrapText="1"/>
      <protection locked="0" hidden="0"/>
    </xf>
    <xf numFmtId="164" fontId="70" fillId="28" borderId="127" applyAlignment="1" pivotButton="0" quotePrefix="0" xfId="1">
      <alignment horizontal="right" vertical="center" wrapText="1"/>
    </xf>
    <xf numFmtId="164" fontId="70" fillId="28" borderId="127" applyAlignment="1" pivotButton="0" quotePrefix="0" xfId="5">
      <alignment horizontal="right" vertical="center" wrapText="1"/>
    </xf>
    <xf numFmtId="164" fontId="70" fillId="30" borderId="127" applyAlignment="1" pivotButton="0" quotePrefix="0" xfId="17">
      <alignment horizontal="right" vertical="center" wrapText="1"/>
    </xf>
    <xf numFmtId="164" fontId="70" fillId="28" borderId="132" applyAlignment="1" pivotButton="0" quotePrefix="0" xfId="1">
      <alignment horizontal="right" vertical="center" wrapText="1"/>
    </xf>
    <xf numFmtId="164" fontId="70" fillId="28" borderId="132" applyAlignment="1" pivotButton="0" quotePrefix="0" xfId="0">
      <alignment horizontal="right" vertical="center" wrapText="1"/>
    </xf>
    <xf numFmtId="0" fontId="70" fillId="29" borderId="127" applyAlignment="1" pivotButton="0" quotePrefix="0" xfId="1">
      <alignment wrapText="1"/>
    </xf>
    <xf numFmtId="164" fontId="78" fillId="29" borderId="127" applyAlignment="1" applyProtection="1" pivotButton="0" quotePrefix="0" xfId="1">
      <alignment horizontal="right" vertical="center" wrapText="1"/>
      <protection locked="0" hidden="0"/>
    </xf>
    <xf numFmtId="164" fontId="78" fillId="29" borderId="127" applyAlignment="1" applyProtection="1" pivotButton="0" quotePrefix="0" xfId="0">
      <alignment horizontal="right" vertical="center" wrapText="1"/>
      <protection locked="0" hidden="0"/>
    </xf>
    <xf numFmtId="0" fontId="79" fillId="31" borderId="127" applyAlignment="1" pivotButton="0" quotePrefix="0" xfId="0">
      <alignment horizontal="left" vertical="center" wrapText="1"/>
    </xf>
    <xf numFmtId="164" fontId="79" fillId="31" borderId="127" applyAlignment="1" pivotButton="0" quotePrefix="0" xfId="0">
      <alignment horizontal="right" vertical="center" wrapText="1"/>
    </xf>
    <xf numFmtId="164" fontId="79" fillId="31" borderId="127" applyAlignment="1" pivotButton="0" quotePrefix="0" xfId="1">
      <alignment horizontal="right" vertical="center" wrapText="1"/>
    </xf>
    <xf numFmtId="2" fontId="73" fillId="32" borderId="127" applyAlignment="1" pivotButton="0" quotePrefix="0" xfId="0">
      <alignment horizontal="right" vertical="center" wrapText="1"/>
    </xf>
    <xf numFmtId="0" fontId="56" fillId="0" borderId="0" pivotButton="0" quotePrefix="0" xfId="0"/>
    <xf numFmtId="166" fontId="2" fillId="0" borderId="0" pivotButton="0" quotePrefix="0" xfId="5"/>
    <xf numFmtId="0" fontId="75" fillId="26" borderId="103" applyAlignment="1" pivotButton="0" quotePrefix="0" xfId="1">
      <alignment horizontal="center" vertical="center"/>
    </xf>
    <xf numFmtId="0" fontId="74" fillId="0" borderId="127" applyAlignment="1" pivotButton="0" quotePrefix="0" xfId="1">
      <alignment horizontal="left"/>
    </xf>
    <xf numFmtId="0" fontId="70" fillId="28" borderId="127" applyAlignment="1" pivotButton="0" quotePrefix="0" xfId="0">
      <alignment wrapText="1"/>
    </xf>
    <xf numFmtId="0" fontId="74" fillId="0" borderId="127" applyAlignment="1" pivotButton="0" quotePrefix="0" xfId="0">
      <alignment wrapText="1"/>
    </xf>
    <xf numFmtId="0" fontId="70" fillId="28" borderId="127" applyAlignment="1" pivotButton="0" quotePrefix="0" xfId="1">
      <alignment horizontal="left"/>
    </xf>
    <xf numFmtId="0" fontId="75" fillId="26" borderId="21" applyAlignment="1" pivotButton="0" quotePrefix="0" xfId="1">
      <alignment horizontal="center" vertical="center"/>
    </xf>
    <xf numFmtId="0" fontId="74" fillId="0" borderId="127" applyAlignment="1" pivotButton="0" quotePrefix="0" xfId="0">
      <alignment horizontal="center" wrapText="1"/>
    </xf>
    <xf numFmtId="0" fontId="70" fillId="28" borderId="127" applyAlignment="1" pivotButton="0" quotePrefix="0" xfId="0">
      <alignment horizontal="center" wrapText="1"/>
    </xf>
    <xf numFmtId="0" fontId="70" fillId="32" borderId="127" pivotButton="0" quotePrefix="0" xfId="1"/>
    <xf numFmtId="164" fontId="73" fillId="32" borderId="132" applyAlignment="1" pivotButton="0" quotePrefix="0" xfId="1">
      <alignment horizontal="right" vertical="center" wrapText="1"/>
    </xf>
    <xf numFmtId="164" fontId="73" fillId="32" borderId="132" applyAlignment="1" pivotButton="0" quotePrefix="0" xfId="0">
      <alignment horizontal="right" vertical="center" wrapText="1"/>
    </xf>
    <xf numFmtId="49" fontId="73" fillId="32" borderId="127" applyAlignment="1" pivotButton="0" quotePrefix="0" xfId="0">
      <alignment horizontal="center" vertical="center" wrapText="1"/>
    </xf>
    <xf numFmtId="0" fontId="79" fillId="31" borderId="127" applyAlignment="1" pivotButton="0" quotePrefix="0" xfId="1">
      <alignment horizontal="left" vertical="center" wrapText="1"/>
    </xf>
    <xf numFmtId="164" fontId="4" fillId="0" borderId="59" pivotButton="0" quotePrefix="0" xfId="1"/>
    <xf numFmtId="164" fontId="4" fillId="0" borderId="60" pivotButton="0" quotePrefix="0" xfId="1"/>
    <xf numFmtId="164" fontId="0" fillId="0" borderId="0" pivotButton="0" quotePrefix="0" xfId="0"/>
    <xf numFmtId="164" fontId="2" fillId="0" borderId="0" pivotButton="0" quotePrefix="0" xfId="5"/>
    <xf numFmtId="164" fontId="4" fillId="0" borderId="16" pivotButton="0" quotePrefix="0" xfId="1"/>
    <xf numFmtId="164" fontId="6" fillId="0" borderId="2" pivotButton="0" quotePrefix="0" xfId="1"/>
    <xf numFmtId="164" fontId="6" fillId="0" borderId="33" pivotButton="0" quotePrefix="0" xfId="1"/>
    <xf numFmtId="164" fontId="6" fillId="0" borderId="6" pivotButton="0" quotePrefix="0" xfId="1"/>
    <xf numFmtId="164" fontId="6" fillId="0" borderId="3" pivotButton="0" quotePrefix="0" xfId="1"/>
    <xf numFmtId="164" fontId="6" fillId="0" borderId="4" pivotButton="0" quotePrefix="0" xfId="1"/>
    <xf numFmtId="164" fontId="6" fillId="0" borderId="34" pivotButton="0" quotePrefix="0" xfId="1"/>
    <xf numFmtId="164" fontId="12" fillId="0" borderId="59" pivotButton="0" quotePrefix="0" xfId="1"/>
    <xf numFmtId="164" fontId="12" fillId="0" borderId="60" pivotButton="0" quotePrefix="0" xfId="1"/>
    <xf numFmtId="164" fontId="28" fillId="0" borderId="0" pivotButton="0" quotePrefix="0" xfId="5"/>
    <xf numFmtId="164" fontId="34" fillId="0" borderId="50" pivotButton="0" quotePrefix="0" xfId="17"/>
    <xf numFmtId="164" fontId="34" fillId="0" borderId="51" pivotButton="0" quotePrefix="0" xfId="17"/>
    <xf numFmtId="164" fontId="34" fillId="0" borderId="52" pivotButton="0" quotePrefix="0" xfId="17"/>
    <xf numFmtId="164" fontId="35" fillId="0" borderId="51" applyAlignment="1" pivotButton="0" quotePrefix="0" xfId="2">
      <alignment vertical="center" wrapText="1"/>
    </xf>
    <xf numFmtId="164" fontId="35" fillId="0" borderId="53" applyAlignment="1" pivotButton="0" quotePrefix="0" xfId="2">
      <alignment horizontal="right" vertical="center" wrapText="1"/>
    </xf>
    <xf numFmtId="164" fontId="4" fillId="12" borderId="59" pivotButton="0" quotePrefix="0" xfId="1"/>
    <xf numFmtId="164" fontId="4" fillId="12" borderId="60" pivotButton="0" quotePrefix="0" xfId="1"/>
    <xf numFmtId="164" fontId="39" fillId="0" borderId="49" pivotButton="0" quotePrefix="0" xfId="17"/>
    <xf numFmtId="164" fontId="36" fillId="0" borderId="12" pivotButton="0" quotePrefix="0" xfId="17"/>
    <xf numFmtId="164" fontId="34" fillId="0" borderId="49" pivotButton="0" quotePrefix="0" xfId="17"/>
    <xf numFmtId="164" fontId="32" fillId="0" borderId="12" pivotButton="0" quotePrefix="0" xfId="1"/>
    <xf numFmtId="164" fontId="36" fillId="0" borderId="49" pivotButton="0" quotePrefix="0" xfId="17"/>
    <xf numFmtId="164" fontId="32" fillId="0" borderId="34" pivotButton="0" quotePrefix="0" xfId="1"/>
    <xf numFmtId="164" fontId="35" fillId="0" borderId="12" applyAlignment="1" pivotButton="0" quotePrefix="0" xfId="2">
      <alignment vertical="center" wrapText="1"/>
    </xf>
    <xf numFmtId="164" fontId="34" fillId="0" borderId="12" pivotButton="0" quotePrefix="0" xfId="17"/>
    <xf numFmtId="164" fontId="39" fillId="0" borderId="12" pivotButton="0" quotePrefix="0" xfId="17"/>
    <xf numFmtId="164" fontId="35" fillId="0" borderId="54" applyAlignment="1" pivotButton="0" quotePrefix="0" xfId="2">
      <alignment vertical="center" wrapText="1"/>
    </xf>
    <xf numFmtId="164" fontId="35" fillId="0" borderId="53" applyAlignment="1" pivotButton="0" quotePrefix="0" xfId="2">
      <alignment vertical="center" wrapText="1"/>
    </xf>
    <xf numFmtId="164" fontId="34" fillId="0" borderId="53" pivotButton="0" quotePrefix="0" xfId="17"/>
    <xf numFmtId="164" fontId="16" fillId="0" borderId="2" pivotButton="0" quotePrefix="0" xfId="1"/>
    <xf numFmtId="164" fontId="16" fillId="0" borderId="4" pivotButton="0" quotePrefix="0" xfId="1"/>
    <xf numFmtId="164" fontId="12" fillId="12" borderId="12" pivotButton="0" quotePrefix="0" xfId="1"/>
    <xf numFmtId="164" fontId="13" fillId="12" borderId="59" pivotButton="0" quotePrefix="0" xfId="1"/>
    <xf numFmtId="164" fontId="13" fillId="12" borderId="60" pivotButton="0" quotePrefix="0" xfId="1"/>
    <xf numFmtId="164" fontId="13" fillId="0" borderId="16" pivotButton="0" quotePrefix="0" xfId="1"/>
    <xf numFmtId="164" fontId="13" fillId="0" borderId="33" pivotButton="0" quotePrefix="0" xfId="1"/>
    <xf numFmtId="164" fontId="13" fillId="0" borderId="12" pivotButton="0" quotePrefix="0" xfId="1"/>
    <xf numFmtId="164" fontId="13" fillId="0" borderId="6" pivotButton="0" quotePrefix="0" xfId="1"/>
    <xf numFmtId="164" fontId="13" fillId="0" borderId="3" pivotButton="0" quotePrefix="0" xfId="1"/>
    <xf numFmtId="164" fontId="13" fillId="0" borderId="70" pivotButton="0" quotePrefix="0" xfId="1"/>
    <xf numFmtId="164" fontId="10" fillId="0" borderId="12" pivotButton="0" quotePrefix="0" xfId="1"/>
    <xf numFmtId="164" fontId="10" fillId="0" borderId="6" pivotButton="0" quotePrefix="0" xfId="1"/>
    <xf numFmtId="164" fontId="10" fillId="0" borderId="3" pivotButton="0" quotePrefix="0" xfId="1"/>
    <xf numFmtId="164" fontId="10" fillId="0" borderId="70" pivotButton="0" quotePrefix="0" xfId="1"/>
    <xf numFmtId="164" fontId="35" fillId="0" borderId="51" pivotButton="0" quotePrefix="0" xfId="17"/>
    <xf numFmtId="164" fontId="35" fillId="0" borderId="71" pivotButton="0" quotePrefix="0" xfId="17"/>
    <xf numFmtId="164" fontId="2" fillId="0" borderId="0" pivotButton="0" quotePrefix="0" xfId="1"/>
    <xf numFmtId="164" fontId="13" fillId="0" borderId="13" pivotButton="0" quotePrefix="0" xfId="1"/>
    <xf numFmtId="164" fontId="10" fillId="0" borderId="14" pivotButton="0" quotePrefix="0" xfId="1"/>
    <xf numFmtId="164" fontId="10" fillId="0" borderId="1" pivotButton="0" quotePrefix="0" xfId="1"/>
    <xf numFmtId="164" fontId="10" fillId="0" borderId="72" pivotButton="0" quotePrefix="0" xfId="1"/>
    <xf numFmtId="164" fontId="13" fillId="0" borderId="34" pivotButton="0" quotePrefix="0" xfId="1"/>
    <xf numFmtId="164" fontId="13" fillId="0" borderId="40" pivotButton="0" quotePrefix="0" xfId="1"/>
    <xf numFmtId="164" fontId="13" fillId="0" borderId="73" pivotButton="0" quotePrefix="0" xfId="1"/>
    <xf numFmtId="164" fontId="10" fillId="0" borderId="40" pivotButton="0" quotePrefix="0" xfId="1"/>
    <xf numFmtId="164" fontId="10" fillId="0" borderId="73" pivotButton="0" quotePrefix="0" xfId="1"/>
    <xf numFmtId="164" fontId="10" fillId="0" borderId="34" pivotButton="0" quotePrefix="0" xfId="1"/>
    <xf numFmtId="164" fontId="10" fillId="0" borderId="4" pivotButton="0" quotePrefix="0" xfId="1"/>
    <xf numFmtId="164" fontId="10" fillId="0" borderId="75" pivotButton="0" quotePrefix="0" xfId="1"/>
    <xf numFmtId="164" fontId="35" fillId="15" borderId="12" pivotButton="0" quotePrefix="0" xfId="17"/>
    <xf numFmtId="164" fontId="35" fillId="15" borderId="73" pivotButton="0" quotePrefix="0" xfId="17"/>
    <xf numFmtId="164" fontId="13" fillId="0" borderId="39" pivotButton="0" quotePrefix="0" xfId="1"/>
    <xf numFmtId="164" fontId="13" fillId="0" borderId="76" pivotButton="0" quotePrefix="0" xfId="1"/>
    <xf numFmtId="164" fontId="13" fillId="0" borderId="87" pivotButton="0" quotePrefix="0" xfId="1"/>
    <xf numFmtId="164" fontId="13" fillId="0" borderId="77" pivotButton="0" quotePrefix="0" xfId="1"/>
    <xf numFmtId="164" fontId="13" fillId="18" borderId="17" pivotButton="0" quotePrefix="0" xfId="1"/>
    <xf numFmtId="164" fontId="4" fillId="0" borderId="2" pivotButton="0" quotePrefix="0" xfId="1"/>
    <xf numFmtId="164" fontId="4" fillId="0" borderId="3" pivotButton="0" quotePrefix="0" xfId="1"/>
    <xf numFmtId="164" fontId="16" fillId="0" borderId="3" pivotButton="0" quotePrefix="0" xfId="1"/>
    <xf numFmtId="164" fontId="4" fillId="0" borderId="1" pivotButton="0" quotePrefix="0" xfId="1"/>
    <xf numFmtId="164" fontId="16" fillId="0" borderId="1" pivotButton="0" quotePrefix="0" xfId="1"/>
    <xf numFmtId="164" fontId="4" fillId="2" borderId="12" pivotButton="0" quotePrefix="0" xfId="1"/>
    <xf numFmtId="164" fontId="4" fillId="0" borderId="12" pivotButton="0" quotePrefix="0" xfId="1"/>
    <xf numFmtId="164" fontId="4" fillId="0" borderId="13" pivotButton="0" quotePrefix="0" xfId="1"/>
    <xf numFmtId="164" fontId="4" fillId="12" borderId="36" pivotButton="0" quotePrefix="0" xfId="1"/>
    <xf numFmtId="164" fontId="4" fillId="12" borderId="37" pivotButton="0" quotePrefix="0" xfId="1"/>
    <xf numFmtId="164" fontId="6" fillId="0" borderId="12" pivotButton="0" quotePrefix="0" xfId="1"/>
    <xf numFmtId="164" fontId="16" fillId="0" borderId="12" pivotButton="0" quotePrefix="0" xfId="1"/>
    <xf numFmtId="164" fontId="12" fillId="0" borderId="12" pivotButton="0" quotePrefix="0" xfId="1"/>
    <xf numFmtId="164" fontId="46" fillId="0" borderId="12" pivotButton="0" quotePrefix="0" xfId="17"/>
    <xf numFmtId="164" fontId="35" fillId="0" borderId="12" pivotButton="0" quotePrefix="0" xfId="17"/>
    <xf numFmtId="164" fontId="4" fillId="12" borderId="18" pivotButton="0" quotePrefix="0" xfId="1"/>
    <xf numFmtId="164" fontId="15" fillId="0" borderId="2" pivotButton="0" quotePrefix="0" xfId="1"/>
    <xf numFmtId="164" fontId="6" fillId="0" borderId="7" pivotButton="0" quotePrefix="0" xfId="1"/>
    <xf numFmtId="164" fontId="6" fillId="0" borderId="0" pivotButton="0" quotePrefix="0" xfId="1"/>
    <xf numFmtId="164" fontId="6" fillId="0" borderId="8" pivotButton="0" quotePrefix="0" xfId="1"/>
    <xf numFmtId="164" fontId="6" fillId="0" borderId="1" pivotButton="0" quotePrefix="0" xfId="1"/>
    <xf numFmtId="0" fontId="13" fillId="12" borderId="11" applyAlignment="1" pivotButton="0" quotePrefix="0" xfId="2">
      <alignment vertical="center" wrapText="1"/>
    </xf>
    <xf numFmtId="164" fontId="4" fillId="12" borderId="17" pivotButton="0" quotePrefix="0" xfId="1"/>
    <xf numFmtId="0" fontId="10" fillId="0" borderId="10" applyAlignment="1" pivotButton="0" quotePrefix="0" xfId="2">
      <alignment vertical="center" wrapText="1"/>
    </xf>
    <xf numFmtId="164" fontId="6" fillId="0" borderId="2" applyProtection="1" pivotButton="0" quotePrefix="0" xfId="1">
      <protection locked="0" hidden="0"/>
    </xf>
    <xf numFmtId="164" fontId="6" fillId="0" borderId="7" applyProtection="1" pivotButton="0" quotePrefix="0" xfId="1">
      <protection locked="0" hidden="0"/>
    </xf>
    <xf numFmtId="164" fontId="6" fillId="0" borderId="0" applyProtection="1" pivotButton="0" quotePrefix="0" xfId="1">
      <protection locked="0" hidden="0"/>
    </xf>
    <xf numFmtId="164" fontId="0" fillId="0" borderId="0" applyProtection="1" pivotButton="0" quotePrefix="0" xfId="0">
      <protection locked="0" hidden="0"/>
    </xf>
    <xf numFmtId="0" fontId="10" fillId="0" borderId="27" applyAlignment="1" pivotButton="0" quotePrefix="0" xfId="2">
      <alignment vertical="center" wrapText="1"/>
    </xf>
    <xf numFmtId="0" fontId="10" fillId="0" borderId="26" applyAlignment="1" pivotButton="0" quotePrefix="0" xfId="2">
      <alignment vertical="center" wrapText="1"/>
    </xf>
    <xf numFmtId="164" fontId="6" fillId="0" borderId="3" applyProtection="1" pivotButton="0" quotePrefix="0" xfId="1">
      <protection locked="0" hidden="0"/>
    </xf>
    <xf numFmtId="0" fontId="10" fillId="0" borderId="29" applyAlignment="1" pivotButton="0" quotePrefix="0" xfId="2">
      <alignment vertical="center" wrapText="1"/>
    </xf>
    <xf numFmtId="164" fontId="6" fillId="0" borderId="1" applyProtection="1" pivotButton="0" quotePrefix="0" xfId="1">
      <protection locked="0" hidden="0"/>
    </xf>
    <xf numFmtId="0" fontId="13" fillId="12" borderId="30" applyAlignment="1" pivotButton="0" quotePrefix="0" xfId="2">
      <alignment vertical="center" wrapText="1"/>
    </xf>
    <xf numFmtId="164" fontId="6" fillId="12" borderId="24" pivotButton="0" quotePrefix="0" xfId="1"/>
    <xf numFmtId="0" fontId="13" fillId="13" borderId="17" applyAlignment="1" pivotButton="0" quotePrefix="0" xfId="2">
      <alignment vertical="center" wrapText="1"/>
    </xf>
    <xf numFmtId="164" fontId="6" fillId="13" borderId="17" pivotButton="0" quotePrefix="0" xfId="1"/>
    <xf numFmtId="0" fontId="10" fillId="0" borderId="31" applyAlignment="1" pivotButton="0" quotePrefix="0" xfId="2">
      <alignment vertical="center" wrapText="1"/>
    </xf>
    <xf numFmtId="164" fontId="6" fillId="0" borderId="16" pivotButton="0" quotePrefix="0" xfId="1"/>
    <xf numFmtId="0" fontId="10" fillId="0" borderId="32" applyAlignment="1" pivotButton="0" quotePrefix="0" xfId="2">
      <alignment vertical="center" wrapText="1"/>
    </xf>
    <xf numFmtId="164" fontId="6" fillId="0" borderId="13" pivotButton="0" quotePrefix="0" xfId="1"/>
    <xf numFmtId="0" fontId="13" fillId="12" borderId="17" applyAlignment="1" pivotButton="0" quotePrefix="0" xfId="2">
      <alignment vertical="center" wrapText="1"/>
    </xf>
    <xf numFmtId="172" fontId="52" fillId="0" borderId="58" pivotButton="0" quotePrefix="0" xfId="1"/>
    <xf numFmtId="164" fontId="52" fillId="0" borderId="58" pivotButton="0" quotePrefix="0" xfId="1"/>
    <xf numFmtId="164" fontId="52" fillId="0" borderId="57" pivotButton="0" quotePrefix="0" xfId="1"/>
    <xf numFmtId="169" fontId="6" fillId="0" borderId="0" applyAlignment="1" pivotButton="0" quotePrefix="0" xfId="6">
      <alignment horizontal="center"/>
    </xf>
    <xf numFmtId="169" fontId="10" fillId="0" borderId="12" applyAlignment="1" pivotButton="0" quotePrefix="0" xfId="0">
      <alignment horizontal="right"/>
    </xf>
    <xf numFmtId="171" fontId="6" fillId="17" borderId="12" pivotButton="0" quotePrefix="0" xfId="6"/>
    <xf numFmtId="169" fontId="10" fillId="0" borderId="0" applyAlignment="1" pivotButton="0" quotePrefix="0" xfId="0">
      <alignment horizontal="right"/>
    </xf>
    <xf numFmtId="169" fontId="8" fillId="0" borderId="0" applyAlignment="1" pivotButton="0" quotePrefix="0" xfId="0">
      <alignment horizontal="right"/>
    </xf>
    <xf numFmtId="169" fontId="61" fillId="0" borderId="0" applyAlignment="1" pivotButton="0" quotePrefix="0" xfId="0">
      <alignment horizontal="center"/>
    </xf>
    <xf numFmtId="170" fontId="10" fillId="0" borderId="12" applyAlignment="1" pivotButton="0" quotePrefix="0" xfId="0">
      <alignment horizontal="right"/>
    </xf>
    <xf numFmtId="170" fontId="10" fillId="0" borderId="0" applyAlignment="1" pivotButton="0" quotePrefix="0" xfId="0">
      <alignment horizontal="right"/>
    </xf>
    <xf numFmtId="169" fontId="6" fillId="0" borderId="0" applyAlignment="1" pivotButton="0" quotePrefix="0" xfId="6">
      <alignment horizontal="right"/>
    </xf>
    <xf numFmtId="169" fontId="10" fillId="0" borderId="12" applyAlignment="1" pivotButton="0" quotePrefix="0" xfId="6">
      <alignment horizontal="right"/>
    </xf>
    <xf numFmtId="166" fontId="12" fillId="12" borderId="36" pivotButton="0" quotePrefix="0" xfId="5"/>
    <xf numFmtId="166" fontId="12" fillId="12" borderId="37" pivotButton="0" quotePrefix="0" xfId="5"/>
    <xf numFmtId="166" fontId="16" fillId="0" borderId="16" pivotButton="0" quotePrefix="0" xfId="5"/>
    <xf numFmtId="166" fontId="6" fillId="0" borderId="16" pivotButton="0" quotePrefix="0" xfId="5"/>
    <xf numFmtId="166" fontId="16" fillId="0" borderId="12" pivotButton="0" quotePrefix="0" xfId="5"/>
    <xf numFmtId="166" fontId="6" fillId="0" borderId="12" pivotButton="0" quotePrefix="0" xfId="5"/>
    <xf numFmtId="166" fontId="12" fillId="12" borderId="17" applyAlignment="1" pivotButton="0" quotePrefix="0" xfId="5">
      <alignment horizontal="center"/>
    </xf>
    <xf numFmtId="166" fontId="6" fillId="12" borderId="17" pivotButton="0" quotePrefix="0" xfId="5"/>
    <xf numFmtId="166" fontId="6" fillId="0" borderId="16" applyAlignment="1" pivotButton="0" quotePrefix="0" xfId="5">
      <alignment horizontal="center"/>
    </xf>
    <xf numFmtId="166" fontId="6" fillId="0" borderId="76" pivotButton="0" quotePrefix="0" xfId="5"/>
    <xf numFmtId="166" fontId="6" fillId="0" borderId="12" applyAlignment="1" pivotButton="0" quotePrefix="0" xfId="5">
      <alignment horizontal="center"/>
    </xf>
    <xf numFmtId="166" fontId="6" fillId="0" borderId="73" pivotButton="0" quotePrefix="0" xfId="5"/>
    <xf numFmtId="166" fontId="6" fillId="0" borderId="80" applyAlignment="1" pivotButton="0" quotePrefix="0" xfId="5">
      <alignment horizontal="center"/>
    </xf>
    <xf numFmtId="166" fontId="6" fillId="0" borderId="82" applyAlignment="1" pivotButton="0" quotePrefix="0" xfId="5">
      <alignment horizontal="center"/>
    </xf>
    <xf numFmtId="166" fontId="6" fillId="0" borderId="82" pivotButton="0" quotePrefix="0" xfId="5"/>
    <xf numFmtId="166" fontId="6" fillId="0" borderId="80" pivotButton="0" quotePrefix="0" xfId="5"/>
    <xf numFmtId="166" fontId="6" fillId="0" borderId="81" pivotButton="0" quotePrefix="0" xfId="5"/>
    <xf numFmtId="166" fontId="6" fillId="0" borderId="0" applyAlignment="1" pivotButton="0" quotePrefix="0" xfId="5">
      <alignment horizontal="center"/>
    </xf>
    <xf numFmtId="166" fontId="6" fillId="0" borderId="0" pivotButton="0" quotePrefix="0" xfId="5"/>
    <xf numFmtId="166" fontId="12" fillId="0" borderId="0" pivotButton="0" quotePrefix="0" xfId="5"/>
    <xf numFmtId="166" fontId="12" fillId="0" borderId="17" pivotButton="0" quotePrefix="0" xfId="5"/>
    <xf numFmtId="0" fontId="51" fillId="0" borderId="17" applyAlignment="1" pivotButton="0" quotePrefix="0" xfId="0">
      <alignment horizontal="center" wrapText="1"/>
    </xf>
    <xf numFmtId="166" fontId="31" fillId="12" borderId="17" pivotButton="0" quotePrefix="0" xfId="5"/>
    <xf numFmtId="166" fontId="42" fillId="0" borderId="0" pivotButton="0" quotePrefix="0" xfId="5"/>
    <xf numFmtId="166" fontId="42" fillId="0" borderId="56" pivotButton="0" quotePrefix="0" xfId="5"/>
    <xf numFmtId="166" fontId="42" fillId="0" borderId="12" pivotButton="0" quotePrefix="0" xfId="5"/>
    <xf numFmtId="166" fontId="42" fillId="0" borderId="73" pivotButton="0" quotePrefix="0" xfId="5"/>
    <xf numFmtId="166" fontId="43" fillId="0" borderId="12" pivotButton="0" quotePrefix="0" xfId="5"/>
    <xf numFmtId="166" fontId="43" fillId="0" borderId="73" pivotButton="0" quotePrefix="0" xfId="5"/>
    <xf numFmtId="166" fontId="43" fillId="0" borderId="13" pivotButton="0" quotePrefix="0" xfId="5"/>
    <xf numFmtId="166" fontId="43" fillId="0" borderId="77" pivotButton="0" quotePrefix="0" xfId="5"/>
    <xf numFmtId="166" fontId="42" fillId="12" borderId="17" pivotButton="0" quotePrefix="0" xfId="5"/>
    <xf numFmtId="166" fontId="42" fillId="0" borderId="16" pivotButton="0" quotePrefix="0" xfId="5"/>
    <xf numFmtId="166" fontId="42" fillId="0" borderId="76" pivotButton="0" quotePrefix="0" xfId="5"/>
    <xf numFmtId="166" fontId="31" fillId="0" borderId="12" pivotButton="0" quotePrefix="0" xfId="5"/>
    <xf numFmtId="166" fontId="31" fillId="0" borderId="73" pivotButton="0" quotePrefix="0" xfId="5"/>
    <xf numFmtId="164" fontId="14" fillId="0" borderId="12" pivotButton="0" quotePrefix="0" xfId="1"/>
    <xf numFmtId="164" fontId="14" fillId="0" borderId="73" pivotButton="0" quotePrefix="0" xfId="1"/>
    <xf numFmtId="164" fontId="29" fillId="0" borderId="4" pivotButton="0" quotePrefix="0" xfId="1"/>
    <xf numFmtId="164" fontId="29" fillId="0" borderId="75" pivotButton="0" quotePrefix="0" xfId="1"/>
    <xf numFmtId="164" fontId="29" fillId="0" borderId="12" pivotButton="0" quotePrefix="0" xfId="1"/>
    <xf numFmtId="164" fontId="38" fillId="0" borderId="12" pivotButton="0" quotePrefix="0" xfId="17"/>
    <xf numFmtId="164" fontId="38" fillId="15" borderId="12" pivotButton="0" quotePrefix="0" xfId="17"/>
    <xf numFmtId="164" fontId="38" fillId="15" borderId="73" pivotButton="0" quotePrefix="0" xfId="17"/>
    <xf numFmtId="164" fontId="29" fillId="0" borderId="73" pivotButton="0" quotePrefix="0" xfId="1"/>
    <xf numFmtId="164" fontId="14" fillId="0" borderId="13" pivotButton="0" quotePrefix="0" xfId="1"/>
    <xf numFmtId="164" fontId="14" fillId="0" borderId="77" pivotButton="0" quotePrefix="0" xfId="1"/>
    <xf numFmtId="166" fontId="2" fillId="12" borderId="17" pivotButton="0" quotePrefix="0" xfId="5"/>
    <xf numFmtId="166" fontId="28" fillId="12" borderId="17" pivotButton="0" quotePrefix="0" xfId="5"/>
    <xf numFmtId="166" fontId="42" fillId="12" borderId="12" pivotButton="0" quotePrefix="0" xfId="5"/>
    <xf numFmtId="4" fontId="10" fillId="0" borderId="12" pivotButton="0" quotePrefix="0" xfId="1"/>
    <xf numFmtId="4" fontId="6" fillId="0" borderId="12" pivotButton="0" quotePrefix="0" xfId="1"/>
    <xf numFmtId="166" fontId="2" fillId="0" borderId="12" pivotButton="0" quotePrefix="0" xfId="5"/>
    <xf numFmtId="166" fontId="31" fillId="0" borderId="13" pivotButton="0" quotePrefix="0" xfId="5"/>
    <xf numFmtId="166" fontId="28" fillId="0" borderId="17" pivotButton="0" quotePrefix="0" xfId="5"/>
    <xf numFmtId="166" fontId="2" fillId="6" borderId="17" pivotButton="0" quotePrefix="0" xfId="5"/>
    <xf numFmtId="164" fontId="50" fillId="0" borderId="39" pivotButton="0" quotePrefix="0" xfId="0"/>
    <xf numFmtId="164" fontId="50" fillId="0" borderId="16" pivotButton="0" quotePrefix="0" xfId="0"/>
    <xf numFmtId="164" fontId="50" fillId="0" borderId="76" pivotButton="0" quotePrefix="0" xfId="0"/>
    <xf numFmtId="164" fontId="50" fillId="0" borderId="87" pivotButton="0" quotePrefix="0" xfId="0"/>
    <xf numFmtId="164" fontId="50" fillId="0" borderId="13" pivotButton="0" quotePrefix="0" xfId="0"/>
    <xf numFmtId="164" fontId="50" fillId="0" borderId="77" pivotButton="0" quotePrefix="0" xfId="0"/>
    <xf numFmtId="164" fontId="60" fillId="12" borderId="38" pivotButton="0" quotePrefix="0" xfId="0"/>
    <xf numFmtId="164" fontId="60" fillId="12" borderId="17" pivotButton="0" quotePrefix="0" xfId="0"/>
    <xf numFmtId="164" fontId="50" fillId="0" borderId="40" pivotButton="0" quotePrefix="0" xfId="0"/>
    <xf numFmtId="164" fontId="50" fillId="0" borderId="12" pivotButton="0" quotePrefix="0" xfId="0"/>
    <xf numFmtId="164" fontId="60" fillId="12" borderId="40" pivotButton="0" quotePrefix="0" xfId="0"/>
    <xf numFmtId="164" fontId="60" fillId="12" borderId="12" pivotButton="0" quotePrefix="0" xfId="0"/>
    <xf numFmtId="164" fontId="60" fillId="12" borderId="73" pivotButton="0" quotePrefix="0" xfId="0"/>
    <xf numFmtId="164" fontId="47" fillId="0" borderId="0" pivotButton="0" quotePrefix="0" xfId="0"/>
    <xf numFmtId="164" fontId="47" fillId="0" borderId="56" pivotButton="0" quotePrefix="0" xfId="0"/>
    <xf numFmtId="164" fontId="50" fillId="0" borderId="73" pivotButton="0" quotePrefix="0" xfId="0"/>
    <xf numFmtId="164" fontId="50" fillId="0" borderId="89" pivotButton="0" quotePrefix="0" xfId="0"/>
    <xf numFmtId="164" fontId="50" fillId="0" borderId="80" pivotButton="0" quotePrefix="0" xfId="0"/>
    <xf numFmtId="164" fontId="50" fillId="0" borderId="81" pivotButton="0" quotePrefix="0" xfId="0"/>
    <xf numFmtId="165" fontId="50" fillId="6" borderId="12" applyAlignment="1" pivotButton="0" quotePrefix="0" xfId="0">
      <alignment horizontal="center"/>
    </xf>
    <xf numFmtId="165" fontId="60" fillId="6" borderId="12" applyAlignment="1" pivotButton="0" quotePrefix="0" xfId="0">
      <alignment horizontal="center"/>
    </xf>
    <xf numFmtId="165" fontId="62" fillId="14" borderId="12" applyAlignment="1" pivotButton="0" quotePrefix="0" xfId="0">
      <alignment horizontal="center"/>
    </xf>
    <xf numFmtId="165" fontId="50" fillId="6" borderId="12" applyAlignment="1" pivotButton="0" quotePrefix="0" xfId="1">
      <alignment horizontal="center"/>
    </xf>
    <xf numFmtId="2" fontId="60" fillId="6" borderId="12" applyAlignment="1" pivotButton="0" quotePrefix="0" xfId="1">
      <alignment horizontal="center"/>
    </xf>
    <xf numFmtId="165" fontId="62" fillId="14" borderId="12" applyAlignment="1" pivotButton="0" quotePrefix="0" xfId="1">
      <alignment horizontal="center"/>
    </xf>
    <xf numFmtId="165" fontId="50" fillId="21" borderId="2" applyAlignment="1" pivotButton="0" quotePrefix="0" xfId="0">
      <alignment horizontal="center"/>
    </xf>
    <xf numFmtId="165" fontId="60" fillId="21" borderId="2" applyAlignment="1" pivotButton="0" quotePrefix="0" xfId="0">
      <alignment horizontal="center"/>
    </xf>
    <xf numFmtId="165" fontId="62" fillId="14" borderId="16" applyAlignment="1" pivotButton="0" quotePrefix="0" xfId="1">
      <alignment horizontal="center"/>
    </xf>
    <xf numFmtId="165" fontId="50" fillId="21" borderId="16" applyAlignment="1" pivotButton="0" quotePrefix="0" xfId="1">
      <alignment horizontal="center"/>
    </xf>
    <xf numFmtId="2" fontId="60" fillId="21" borderId="16" applyAlignment="1" pivotButton="0" quotePrefix="0" xfId="1">
      <alignment horizontal="center"/>
    </xf>
    <xf numFmtId="165" fontId="50" fillId="21" borderId="12" applyAlignment="1" pivotButton="0" quotePrefix="0" xfId="1">
      <alignment horizontal="center"/>
    </xf>
    <xf numFmtId="2" fontId="60" fillId="21" borderId="12" applyAlignment="1" pivotButton="0" quotePrefix="0" xfId="1">
      <alignment horizontal="center"/>
    </xf>
    <xf numFmtId="165" fontId="50" fillId="22" borderId="3" applyAlignment="1" pivotButton="0" quotePrefix="0" xfId="0">
      <alignment horizontal="center"/>
    </xf>
    <xf numFmtId="165" fontId="60" fillId="22" borderId="3" applyAlignment="1" pivotButton="0" quotePrefix="0" xfId="0">
      <alignment horizontal="center"/>
    </xf>
    <xf numFmtId="165" fontId="50" fillId="22" borderId="12" applyAlignment="1" pivotButton="0" quotePrefix="0" xfId="1">
      <alignment horizontal="center"/>
    </xf>
    <xf numFmtId="2" fontId="60" fillId="22" borderId="12" applyAlignment="1" pivotButton="0" quotePrefix="0" xfId="1">
      <alignment horizontal="center"/>
    </xf>
    <xf numFmtId="165" fontId="50" fillId="23" borderId="3" applyAlignment="1" pivotButton="0" quotePrefix="0" xfId="0">
      <alignment horizontal="center"/>
    </xf>
    <xf numFmtId="165" fontId="60" fillId="23" borderId="3" applyAlignment="1" pivotButton="0" quotePrefix="0" xfId="0">
      <alignment horizontal="center"/>
    </xf>
    <xf numFmtId="165" fontId="50" fillId="23" borderId="12" applyAlignment="1" pivotButton="0" quotePrefix="0" xfId="1">
      <alignment horizontal="center"/>
    </xf>
    <xf numFmtId="2" fontId="60" fillId="23" borderId="12" applyAlignment="1" pivotButton="0" quotePrefix="0" xfId="1">
      <alignment horizontal="center"/>
    </xf>
    <xf numFmtId="165" fontId="50" fillId="20" borderId="1" applyAlignment="1" pivotButton="0" quotePrefix="0" xfId="0">
      <alignment horizontal="center"/>
    </xf>
    <xf numFmtId="165" fontId="60" fillId="20" borderId="1" applyAlignment="1" pivotButton="0" quotePrefix="0" xfId="0">
      <alignment horizontal="center"/>
    </xf>
    <xf numFmtId="165" fontId="50" fillId="20" borderId="12" applyAlignment="1" pivotButton="0" quotePrefix="0" xfId="1">
      <alignment horizontal="center"/>
    </xf>
    <xf numFmtId="2" fontId="60" fillId="20" borderId="12" applyAlignment="1" pivotButton="0" quotePrefix="0" xfId="1">
      <alignment horizontal="center"/>
    </xf>
    <xf numFmtId="165" fontId="48" fillId="12" borderId="12" applyAlignment="1" pivotButton="0" quotePrefix="0" xfId="0">
      <alignment horizontal="center" wrapText="1"/>
    </xf>
    <xf numFmtId="166" fontId="54" fillId="0" borderId="0" pivotButton="0" quotePrefix="0" xfId="5"/>
    <xf numFmtId="167" fontId="20" fillId="8" borderId="43" pivotButton="0" quotePrefix="0" xfId="16"/>
    <xf numFmtId="167" fontId="20" fillId="8" borderId="0" pivotButton="0" quotePrefix="0" xfId="16"/>
    <xf numFmtId="165" fontId="18" fillId="0" borderId="0" pivotButton="0" quotePrefix="0" xfId="15"/>
    <xf numFmtId="167" fontId="20" fillId="4" borderId="43" pivotButton="0" quotePrefix="0" xfId="16"/>
    <xf numFmtId="2" fontId="20" fillId="8" borderId="47" applyProtection="1" pivotButton="0" quotePrefix="0" xfId="16">
      <protection locked="0" hidden="0"/>
    </xf>
    <xf numFmtId="168" fontId="20" fillId="4" borderId="47" applyProtection="1" pivotButton="0" quotePrefix="0" xfId="16">
      <protection locked="0" hidden="0"/>
    </xf>
    <xf numFmtId="167" fontId="20" fillId="8" borderId="47" applyProtection="1" pivotButton="0" quotePrefix="0" xfId="16">
      <protection locked="0" hidden="0"/>
    </xf>
    <xf numFmtId="2" fontId="20" fillId="8" borderId="43" applyProtection="1" pivotButton="0" quotePrefix="0" xfId="16">
      <protection locked="0" hidden="0"/>
    </xf>
    <xf numFmtId="2" fontId="20" fillId="4" borderId="43" applyProtection="1" pivotButton="0" quotePrefix="0" xfId="16">
      <protection locked="0" hidden="0"/>
    </xf>
    <xf numFmtId="2" fontId="18" fillId="0" borderId="0" applyProtection="1" pivotButton="0" quotePrefix="0" xfId="15">
      <protection locked="0" hidden="0"/>
    </xf>
    <xf numFmtId="165" fontId="20" fillId="8" borderId="43" pivotButton="0" quotePrefix="0" xfId="16"/>
    <xf numFmtId="2" fontId="20" fillId="4" borderId="47" applyProtection="1" pivotButton="0" quotePrefix="0" xfId="16">
      <protection locked="0" hidden="0"/>
    </xf>
    <xf numFmtId="2" fontId="20" fillId="0" borderId="43" applyProtection="1" pivotButton="0" quotePrefix="0" xfId="16">
      <protection locked="0" hidden="0"/>
    </xf>
    <xf numFmtId="165" fontId="20" fillId="8" borderId="55" pivotButton="0" quotePrefix="0" xfId="16"/>
    <xf numFmtId="167" fontId="28" fillId="0" borderId="12" pivotButton="0" quotePrefix="0" xfId="15"/>
    <xf numFmtId="173" fontId="75" fillId="26" borderId="127" applyAlignment="1" pivotButton="0" quotePrefix="0" xfId="0">
      <alignment horizontal="center" vertical="center" wrapText="1"/>
    </xf>
    <xf numFmtId="174" fontId="75" fillId="26" borderId="127" applyAlignment="1" pivotButton="0" quotePrefix="0" xfId="1">
      <alignment horizontal="center" vertical="center" wrapText="1"/>
    </xf>
    <xf numFmtId="174" fontId="75" fillId="26" borderId="127" applyAlignment="1" pivotButton="0" quotePrefix="0" xfId="0">
      <alignment horizontal="center" vertical="center" wrapText="1"/>
    </xf>
    <xf numFmtId="0" fontId="69" fillId="34" borderId="0" applyAlignment="1" pivotButton="0" quotePrefix="0" xfId="0">
      <alignment horizontal="left" vertical="center"/>
    </xf>
    <xf numFmtId="0" fontId="74" fillId="28" borderId="0" applyAlignment="1" pivotButton="0" quotePrefix="0" xfId="0">
      <alignment horizontal="left" vertical="center" wrapText="1"/>
    </xf>
    <xf numFmtId="0" fontId="70" fillId="28" borderId="133" applyAlignment="1" pivotButton="0" quotePrefix="0" xfId="0">
      <alignment horizontal="left" vertical="center" wrapText="1"/>
    </xf>
    <xf numFmtId="0" fontId="0" fillId="0" borderId="133" pivotButton="0" quotePrefix="0" xfId="0"/>
    <xf numFmtId="0" fontId="74" fillId="29" borderId="133" applyAlignment="1" applyProtection="1" pivotButton="0" quotePrefix="0" xfId="0">
      <alignment horizontal="left" vertical="top" wrapText="1"/>
      <protection locked="0" hidden="0"/>
    </xf>
    <xf numFmtId="0" fontId="0" fillId="0" borderId="133" applyProtection="1" pivotButton="0" quotePrefix="0" xfId="0">
      <protection locked="0" hidden="0"/>
    </xf>
    <xf numFmtId="0" fontId="0" fillId="0" borderId="136" pivotButton="0" quotePrefix="0" xfId="0"/>
    <xf numFmtId="0" fontId="0" fillId="0" borderId="137" pivotButton="0" quotePrefix="0" xfId="0"/>
    <xf numFmtId="0" fontId="0" fillId="0" borderId="136" applyProtection="1" pivotButton="0" quotePrefix="0" xfId="0">
      <protection locked="0" hidden="0"/>
    </xf>
    <xf numFmtId="0" fontId="0" fillId="0" borderId="137" applyProtection="1" pivotButton="0" quotePrefix="0" xfId="0">
      <protection locked="0" hidden="0"/>
    </xf>
  </cellXfs>
  <cellStyles count="19">
    <cellStyle name="Normalny" xfId="0" builtinId="0"/>
    <cellStyle name="Excel Built-in Normal" xfId="1"/>
    <cellStyle name="Normalny 2" xfId="2"/>
    <cellStyle name="Normalny 3" xfId="3"/>
    <cellStyle name="Normalny 4" xfId="4"/>
    <cellStyle name="Procentowy" xfId="5" builtinId="5"/>
    <cellStyle name="Dziesiętny" xfId="6" builtinId="3"/>
    <cellStyle name="Normalny 5" xfId="7"/>
    <cellStyle name="Procentowy 2" xfId="8"/>
    <cellStyle name="Normalny 6" xfId="9"/>
    <cellStyle name="Procentowy 3" xfId="10"/>
    <cellStyle name="Dziesiętny 2" xfId="11"/>
    <cellStyle name="Normalny 7" xfId="12"/>
    <cellStyle name="Normalny_Sterylizacja - kalkulacja" xfId="13"/>
    <cellStyle name="Normalny_I-T" xfId="14"/>
    <cellStyle name="Normalny 6 2" xfId="15"/>
    <cellStyle name="Normalny_interjarek" xfId="16"/>
    <cellStyle name="Excel Built-in Normal 1" xfId="17"/>
    <cellStyle name="Normalny 8" xfId="18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styles" Target="styles.xml" Id="rId14"/><Relationship Type="http://schemas.openxmlformats.org/officeDocument/2006/relationships/theme" Target="theme/theme1.xml" Id="rId15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/Relationships>
</file>

<file path=xl/drawings/_rels/drawing2.xml.rels><Relationships xmlns="http://schemas.openxmlformats.org/package/2006/relationships"><Relationship Type="http://schemas.openxmlformats.org/officeDocument/2006/relationships/image" Target="/xl/media/image3.png" Id="rId1"/><Relationship Type="http://schemas.openxmlformats.org/officeDocument/2006/relationships/image" Target="/xl/media/image4.png" Id="rId2"/></Relationships>
</file>

<file path=xl/drawings/_rels/drawing3.xml.rels><Relationships xmlns="http://schemas.openxmlformats.org/package/2006/relationships"><Relationship Type="http://schemas.openxmlformats.org/officeDocument/2006/relationships/image" Target="/xl/media/image5.png" Id="rId1"/><Relationship Type="http://schemas.openxmlformats.org/officeDocument/2006/relationships/image" Target="/xl/media/image6.png" Id="rId2"/></Relationships>
</file>

<file path=xl/drawings/_rels/drawing4.xml.rels><Relationships xmlns="http://schemas.openxmlformats.org/package/2006/relationships"><Relationship Type="http://schemas.openxmlformats.org/officeDocument/2006/relationships/image" Target="/xl/media/image7.png" Id="rId1"/><Relationship Type="http://schemas.openxmlformats.org/officeDocument/2006/relationships/image" Target="/xl/media/image8.png" Id="rId2"/></Relationships>
</file>

<file path=xl/drawings/drawing1.xml><?xml version="1.0" encoding="utf-8"?>
<wsDr xmlns="http://schemas.openxmlformats.org/drawingml/2006/spreadsheetDrawing">
  <oneCellAnchor>
    <from>
      <col>1</col>
      <colOff>0</colOff>
      <row>0</row>
      <rowOff>0</rowOff>
    </from>
    <ext cx="8191500" cy="5048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0</colOff>
      <row>55</row>
      <rowOff>0</rowOff>
    </from>
    <ext cx="8191500" cy="5905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0</colOff>
      <row>0</row>
      <rowOff>0</rowOff>
    </from>
    <ext cx="8191500" cy="5048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  <oneCellAnchor>
    <from>
      <col>1</col>
      <colOff>0</colOff>
      <row>313</row>
      <rowOff>0</rowOff>
    </from>
    <ext cx="8191500" cy="5905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0</colOff>
      <row>0</row>
      <rowOff>0</rowOff>
    </from>
    <ext cx="8191500" cy="5048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  <oneCellAnchor>
    <from>
      <col>1</col>
      <colOff>0</colOff>
      <row>109</row>
      <rowOff>0</rowOff>
    </from>
    <ext cx="8191500" cy="5905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0</colOff>
      <row>0</row>
      <rowOff>0</rowOff>
    </from>
    <ext cx="8191500" cy="5048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  <oneCellAnchor>
    <from>
      <col>1</col>
      <colOff>0</colOff>
      <row>308</row>
      <rowOff>0</rowOff>
    </from>
    <ext cx="8191500" cy="5905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4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U54"/>
  <sheetViews>
    <sheetView showGridLines="1" workbookViewId="0">
      <selection activeCell="A1" sqref="A1"/>
    </sheetView>
  </sheetViews>
  <sheetFormatPr baseColWidth="8" defaultRowHeight="15"/>
  <cols>
    <col width="3" customWidth="1" style="248" min="1" max="1"/>
    <col width="54" customWidth="1" style="248" min="2" max="2"/>
    <col width="20" customWidth="1" style="248" min="3" max="3"/>
    <col width="14" customWidth="1" style="248" min="4" max="4"/>
    <col width="15" customWidth="1" style="248" min="5" max="5"/>
    <col width="13" customWidth="1" style="248" min="6" max="6"/>
    <col width="13" customWidth="1" style="248" min="7" max="7"/>
    <col width="13" customWidth="1" style="248" min="8" max="8"/>
    <col width="13" customWidth="1" style="248" min="9" max="9"/>
    <col width="13" customWidth="1" style="248" min="10" max="10"/>
    <col width="13" customWidth="1" style="248" min="11" max="11"/>
    <col width="13" customWidth="1" style="248" min="12" max="12"/>
    <col width="13" customWidth="1" style="248" min="13" max="13"/>
    <col width="13" customWidth="1" style="248" min="14" max="14"/>
    <col width="13" customWidth="1" style="248" min="15" max="15"/>
    <col width="13" customWidth="1" style="248" min="16" max="16"/>
    <col width="13" customWidth="1" style="248" min="17" max="17"/>
    <col width="13" customWidth="1" style="248" min="18" max="18"/>
    <col width="13" customWidth="1" style="248" min="19" max="19"/>
    <col width="13" customWidth="1" style="248" min="20" max="20"/>
    <col width="13" customWidth="1" style="248" min="21" max="21"/>
  </cols>
  <sheetData>
    <row r="1" ht="46" customHeight="1" s="248">
      <c r="B1" s="902" t="n"/>
    </row>
    <row r="2" ht="22" customHeight="1" s="248">
      <c r="B2" s="902" t="inlineStr">
        <is>
          <t>FUNDUSZ TRANSFORMACJI CYFROWEJ I PRZYJAZNEJ DLA ŚRODOWISKA (FENG.01.02 PARP)</t>
        </is>
      </c>
    </row>
    <row r="3" ht="18" customHeight="1" s="248">
      <c r="B3" s="903" t="inlineStr">
        <is>
          <t>POŻYCZKA NA TRANSFORMACJĘ PRZEDSIĘBIORSTW W KIERUNKU PRZEMYSŁU 4.0 ORAZ ZAZIELENIENIE PRZEDSIĘBIORSTW – PEŁNA RACHUNKOWOŚĆ (ZAŁ. 08A)</t>
        </is>
      </c>
    </row>
    <row r="4" ht="18" customHeight="1" s="248">
      <c r="B4" s="903" t="inlineStr">
        <is>
          <t>Konsorcjum: Fundacja Kaliski Inkubator Przedsiębiorczości (ul. Adama Asnyka 65, 62-800 Kalisz, NIP: 6181003820) oraz Agencja Rozwoju Regionalnego „AGROREG” S.A. w Nowej Rudzie | Umowa Operacyjna nr 63/BZP/DIS/CTZC/2026</t>
        </is>
      </c>
    </row>
    <row r="5" ht="24" customHeight="1" s="248">
      <c r="B5" s="904" t="inlineStr">
        <is>
          <t>1. DANE WNIOSKODAWCY I PARAMETRY WNIOSKOWANEJ POŻYCZKI FENG.01.02 (WYPEŁNIJ ŻÓŁTE POLA)</t>
        </is>
      </c>
    </row>
    <row r="6" ht="20" customHeight="1" s="248">
      <c r="B6" s="905" t="inlineStr">
        <is>
          <t>Pełna nazwa Wnioskodawcy (firmy)</t>
        </is>
      </c>
      <c r="C6" s="906" t="inlineStr">
        <is>
          <t>PRZYKŁADOWA FIRMA SP. Z O.O.</t>
        </is>
      </c>
      <c r="D6" s="907" t="inlineStr">
        <is>
          <t>tekst</t>
        </is>
      </c>
      <c r="E6" s="908" t="inlineStr">
        <is>
          <t>Wpisz pełną nazwę firmy – zostanie automatycznie przeniesiona do wszystkich arkuszy sprawozdawczych.</t>
        </is>
      </c>
      <c r="F6" s="943" t="n"/>
      <c r="G6" s="943" t="n"/>
      <c r="H6" s="943" t="n"/>
      <c r="I6" s="943" t="n"/>
      <c r="J6" s="943" t="n"/>
      <c r="K6" s="943" t="n"/>
      <c r="L6" s="943" t="n"/>
      <c r="M6" s="943" t="n"/>
      <c r="N6" s="943" t="n"/>
      <c r="O6" s="943" t="n"/>
      <c r="P6" s="943" t="n"/>
      <c r="Q6" s="943" t="n"/>
      <c r="R6" s="943" t="n"/>
      <c r="S6" s="943" t="n"/>
      <c r="T6" s="943" t="n"/>
      <c r="U6" s="941" t="n"/>
    </row>
    <row r="7" ht="20" customHeight="1" s="248">
      <c r="B7" s="905" t="inlineStr">
        <is>
          <t>NIP Wnioskodawcy</t>
        </is>
      </c>
      <c r="C7" s="910" t="inlineStr">
        <is>
          <t>6180000000</t>
        </is>
      </c>
      <c r="D7" s="907" t="inlineStr">
        <is>
          <t>NIP</t>
        </is>
      </c>
      <c r="E7" s="908" t="inlineStr">
        <is>
          <t>Wpisz 10-cyfrowy numer NIP Wnioskodawcy (bez kresek).</t>
        </is>
      </c>
      <c r="F7" s="943" t="n"/>
      <c r="G7" s="943" t="n"/>
      <c r="H7" s="943" t="n"/>
      <c r="I7" s="943" t="n"/>
      <c r="J7" s="943" t="n"/>
      <c r="K7" s="943" t="n"/>
      <c r="L7" s="943" t="n"/>
      <c r="M7" s="943" t="n"/>
      <c r="N7" s="943" t="n"/>
      <c r="O7" s="943" t="n"/>
      <c r="P7" s="943" t="n"/>
      <c r="Q7" s="943" t="n"/>
      <c r="R7" s="943" t="n"/>
      <c r="S7" s="943" t="n"/>
      <c r="T7" s="943" t="n"/>
      <c r="U7" s="941" t="n"/>
    </row>
    <row r="8" ht="20" customHeight="1" s="248">
      <c r="B8" s="905" t="inlineStr">
        <is>
          <t>Rok złożenia wniosku / uruchomienia pożyczki (Rok N)</t>
        </is>
      </c>
      <c r="C8" s="911" t="n">
        <v>2026</v>
      </c>
      <c r="D8" s="907" t="inlineStr">
        <is>
          <t>rok</t>
        </is>
      </c>
      <c r="E8" s="908" t="inlineStr">
        <is>
          <t>Steruje automatycznie nagłówkami lat historycznych (N-2, N-1), okresu bieżącego (N) oraz 15-letniej prognozy (N .. N+15).</t>
        </is>
      </c>
      <c r="F8" s="943" t="n"/>
      <c r="G8" s="943" t="n"/>
      <c r="H8" s="943" t="n"/>
      <c r="I8" s="943" t="n"/>
      <c r="J8" s="943" t="n"/>
      <c r="K8" s="943" t="n"/>
      <c r="L8" s="943" t="n"/>
      <c r="M8" s="943" t="n"/>
      <c r="N8" s="943" t="n"/>
      <c r="O8" s="943" t="n"/>
      <c r="P8" s="943" t="n"/>
      <c r="Q8" s="943" t="n"/>
      <c r="R8" s="943" t="n"/>
      <c r="S8" s="943" t="n"/>
      <c r="T8" s="943" t="n"/>
      <c r="U8" s="941" t="n"/>
    </row>
    <row r="9" ht="20" customHeight="1" s="248">
      <c r="B9" s="905" t="inlineStr">
        <is>
          <t>Liczba zamkniętych miesięcy w roku bieżącym (przed złożeniem wniosku)</t>
        </is>
      </c>
      <c r="C9" s="911" t="n">
        <v>6</v>
      </c>
      <c r="D9" s="907" t="inlineStr">
        <is>
          <t>mies.</t>
        </is>
      </c>
      <c r="E9" s="908" t="inlineStr">
        <is>
          <t>Liczba miesięcy wykonania w roku bieżącym N (np. 6 dla danych za I półrocze).</t>
        </is>
      </c>
      <c r="F9" s="943" t="n"/>
      <c r="G9" s="943" t="n"/>
      <c r="H9" s="943" t="n"/>
      <c r="I9" s="943" t="n"/>
      <c r="J9" s="943" t="n"/>
      <c r="K9" s="943" t="n"/>
      <c r="L9" s="943" t="n"/>
      <c r="M9" s="943" t="n"/>
      <c r="N9" s="943" t="n"/>
      <c r="O9" s="943" t="n"/>
      <c r="P9" s="943" t="n"/>
      <c r="Q9" s="943" t="n"/>
      <c r="R9" s="943" t="n"/>
      <c r="S9" s="943" t="n"/>
      <c r="T9" s="943" t="n"/>
      <c r="U9" s="941" t="n"/>
    </row>
    <row r="10" ht="20" customHeight="1" s="248">
      <c r="B10" s="905" t="inlineStr">
        <is>
          <t>Wnioskowana kwota pożyczki FENG.01.02 (brutto w PLN)</t>
        </is>
      </c>
      <c r="C10" s="912" t="n">
        <v>3000000</v>
      </c>
      <c r="D10" s="907" t="inlineStr">
        <is>
          <t>PLN</t>
        </is>
      </c>
      <c r="E10" s="913">
        <f>IF(AND(C10&gt;=2500000,C10&lt;=15000000),"OK – kwota mieści się w limicie produktu (od 2 500 000,00 zł do 15 000 000,00 zł)","BŁĄD: Kwota pożyczki FENG.01.02 musi wynosić od 2 500 000,00 zł do 15 000 000,00 zł!")</f>
        <v/>
      </c>
      <c r="F10" s="943" t="n"/>
      <c r="G10" s="943" t="n"/>
      <c r="H10" s="943" t="n"/>
      <c r="I10" s="943" t="n"/>
      <c r="J10" s="943" t="n"/>
      <c r="K10" s="943" t="n"/>
      <c r="L10" s="943" t="n"/>
      <c r="M10" s="943" t="n"/>
      <c r="N10" s="943" t="n"/>
      <c r="O10" s="943" t="n"/>
      <c r="P10" s="943" t="n"/>
      <c r="Q10" s="943" t="n"/>
      <c r="R10" s="943" t="n"/>
      <c r="S10" s="943" t="n"/>
      <c r="T10" s="943" t="n"/>
      <c r="U10" s="941" t="n"/>
    </row>
    <row r="11" ht="20" customHeight="1" s="248">
      <c r="B11" s="914" t="inlineStr">
        <is>
          <t>Wnioskowana kwota pożyczki FENG.01.02 (w tys. zł)</t>
        </is>
      </c>
      <c r="C11" s="915">
        <f>ROUND(C10/1000,1)</f>
        <v/>
      </c>
      <c r="D11" s="907" t="inlineStr">
        <is>
          <t>tys. zł</t>
        </is>
      </c>
      <c r="E11" s="908" t="inlineStr">
        <is>
          <t>Automatyczne przeliczenie kwoty pożyczki na tys. zł (wszystkie tabele finansowe sporządzane są w tys. zł).</t>
        </is>
      </c>
      <c r="F11" s="943" t="n"/>
      <c r="G11" s="943" t="n"/>
      <c r="H11" s="943" t="n"/>
      <c r="I11" s="943" t="n"/>
      <c r="J11" s="943" t="n"/>
      <c r="K11" s="943" t="n"/>
      <c r="L11" s="943" t="n"/>
      <c r="M11" s="943" t="n"/>
      <c r="N11" s="943" t="n"/>
      <c r="O11" s="943" t="n"/>
      <c r="P11" s="943" t="n"/>
      <c r="Q11" s="943" t="n"/>
      <c r="R11" s="943" t="n"/>
      <c r="S11" s="943" t="n"/>
      <c r="T11" s="943" t="n"/>
      <c r="U11" s="941" t="n"/>
    </row>
    <row r="12" ht="20" customHeight="1" s="248">
      <c r="B12" s="905" t="inlineStr">
        <is>
          <t>Stawka Warunkowej Dotacji – pomniejszenia kapitału (0%, 5%, 10% lub 15%)</t>
        </is>
      </c>
      <c r="C12" s="916" t="n">
        <v>0.15</v>
      </c>
      <c r="D12" s="907" t="inlineStr">
        <is>
          <t>%</t>
        </is>
      </c>
      <c r="E12" s="908" t="inlineStr">
        <is>
          <t>Wybierz z listy: 0% (brak), 5%, 10% lub 15% zgodnie z Metryką FENG.01.02 (KIS / miasta średnie / gminy marginalizowane / GOZ). Od kwoty Warunkowej Dotacji NIE nalicza się odsetek!</t>
        </is>
      </c>
      <c r="F12" s="943" t="n"/>
      <c r="G12" s="943" t="n"/>
      <c r="H12" s="943" t="n"/>
      <c r="I12" s="943" t="n"/>
      <c r="J12" s="943" t="n"/>
      <c r="K12" s="943" t="n"/>
      <c r="L12" s="943" t="n"/>
      <c r="M12" s="943" t="n"/>
      <c r="N12" s="943" t="n"/>
      <c r="O12" s="943" t="n"/>
      <c r="P12" s="943" t="n"/>
      <c r="Q12" s="943" t="n"/>
      <c r="R12" s="943" t="n"/>
      <c r="S12" s="943" t="n"/>
      <c r="T12" s="943" t="n"/>
      <c r="U12" s="941" t="n"/>
    </row>
    <row r="13" ht="20" customHeight="1" s="248">
      <c r="B13" s="914" t="inlineStr">
        <is>
          <t>Kwota Warunkowej Dotacji (pomniejszenia kapitału) w tys. zł</t>
        </is>
      </c>
      <c r="C13" s="915">
        <f>ROUND(C11*C12,1)</f>
        <v/>
      </c>
      <c r="D13" s="907" t="inlineStr">
        <is>
          <t>tys. zł</t>
        </is>
      </c>
      <c r="E13" s="908">
        <f>CONCATENATE("Równowartość ",TEXT(ROUND(C10*C12,2),"#,##0.00")," PLN – część kapitału podlegająca pomniejszeniu w ramach Warunkowej Dotacji po zrealizowaniu warunków projektu (nieoprocentowana).")</f>
        <v/>
      </c>
      <c r="F13" s="943" t="n"/>
      <c r="G13" s="943" t="n"/>
      <c r="H13" s="943" t="n"/>
      <c r="I13" s="943" t="n"/>
      <c r="J13" s="943" t="n"/>
      <c r="K13" s="943" t="n"/>
      <c r="L13" s="943" t="n"/>
      <c r="M13" s="943" t="n"/>
      <c r="N13" s="943" t="n"/>
      <c r="O13" s="943" t="n"/>
      <c r="P13" s="943" t="n"/>
      <c r="Q13" s="943" t="n"/>
      <c r="R13" s="943" t="n"/>
      <c r="S13" s="943" t="n"/>
      <c r="T13" s="943" t="n"/>
      <c r="U13" s="941" t="n"/>
    </row>
    <row r="14" ht="20" customHeight="1" s="248">
      <c r="B14" s="914" t="inlineStr">
        <is>
          <t>Kapitał pożyczki podlegający spłacie i oprocentowaniu (w tys. zł)</t>
        </is>
      </c>
      <c r="C14" s="915">
        <f>ROUND(C11-C13,1)</f>
        <v/>
      </c>
      <c r="D14" s="907" t="inlineStr">
        <is>
          <t>tys. zł</t>
        </is>
      </c>
      <c r="E14" s="908">
        <f>CONCATENATE("Równowartość ",TEXT(ROUND(C10*(1-C12),2),"#,##0.00")," PLN – wyłącznie od tej kwoty naliczane są odsetki oraz raty kapitałowe.")</f>
        <v/>
      </c>
      <c r="F14" s="943" t="n"/>
      <c r="G14" s="943" t="n"/>
      <c r="H14" s="943" t="n"/>
      <c r="I14" s="943" t="n"/>
      <c r="J14" s="943" t="n"/>
      <c r="K14" s="943" t="n"/>
      <c r="L14" s="943" t="n"/>
      <c r="M14" s="943" t="n"/>
      <c r="N14" s="943" t="n"/>
      <c r="O14" s="943" t="n"/>
      <c r="P14" s="943" t="n"/>
      <c r="Q14" s="943" t="n"/>
      <c r="R14" s="943" t="n"/>
      <c r="S14" s="943" t="n"/>
      <c r="T14" s="943" t="n"/>
      <c r="U14" s="941" t="n"/>
    </row>
    <row r="15" ht="20" customHeight="1" s="248">
      <c r="B15" s="905" t="inlineStr">
        <is>
          <t>Roczna stopa oprocentowania pożyczki FENG.01.02 (stała)</t>
        </is>
      </c>
      <c r="C15" s="917" t="n">
        <v>0.005</v>
      </c>
      <c r="D15" s="907" t="inlineStr">
        <is>
          <t>% p.a.</t>
        </is>
      </c>
      <c r="E15" s="908" t="inlineStr">
        <is>
          <t>Domyślnie 0,50% w skali roku (stałe oprocentowanie preferencyjne wg Metryki FENG.01.02) lub oprocentowanie rynkowe wg stopy referencyjnej KE.</t>
        </is>
      </c>
      <c r="F15" s="943" t="n"/>
      <c r="G15" s="943" t="n"/>
      <c r="H15" s="943" t="n"/>
      <c r="I15" s="943" t="n"/>
      <c r="J15" s="943" t="n"/>
      <c r="K15" s="943" t="n"/>
      <c r="L15" s="943" t="n"/>
      <c r="M15" s="943" t="n"/>
      <c r="N15" s="943" t="n"/>
      <c r="O15" s="943" t="n"/>
      <c r="P15" s="943" t="n"/>
      <c r="Q15" s="943" t="n"/>
      <c r="R15" s="943" t="n"/>
      <c r="S15" s="943" t="n"/>
      <c r="T15" s="943" t="n"/>
      <c r="U15" s="941" t="n"/>
    </row>
    <row r="16" ht="20" customHeight="1" s="248">
      <c r="B16" s="905" t="inlineStr">
        <is>
          <t>Całkowity okres spłaty pożyczki (w miesiącach, max 180)</t>
        </is>
      </c>
      <c r="C16" s="911" t="n">
        <v>120</v>
      </c>
      <c r="D16" s="907" t="inlineStr">
        <is>
          <t>mies.</t>
        </is>
      </c>
      <c r="E16" s="913">
        <f>IF(AND(C16&gt;=12,C16&lt;=180),"OK – okres spłaty mieści się w limicie (do 180 miesięcy / 15 lat)","BŁĄD: Okres spłaty pożyczki FENG.01.02 nie może przekraczać 180 miesięcy (15 lat)!")</f>
        <v/>
      </c>
      <c r="F16" s="943" t="n"/>
      <c r="G16" s="943" t="n"/>
      <c r="H16" s="943" t="n"/>
      <c r="I16" s="943" t="n"/>
      <c r="J16" s="943" t="n"/>
      <c r="K16" s="943" t="n"/>
      <c r="L16" s="943" t="n"/>
      <c r="M16" s="943" t="n"/>
      <c r="N16" s="943" t="n"/>
      <c r="O16" s="943" t="n"/>
      <c r="P16" s="943" t="n"/>
      <c r="Q16" s="943" t="n"/>
      <c r="R16" s="943" t="n"/>
      <c r="S16" s="943" t="n"/>
      <c r="T16" s="943" t="n"/>
      <c r="U16" s="941" t="n"/>
    </row>
    <row r="17" ht="20" customHeight="1" s="248">
      <c r="B17" s="905" t="inlineStr">
        <is>
          <t>Okres karencji w spłacie kapitału (w miesiącach, max 24 / do 36 dla start-upów)</t>
        </is>
      </c>
      <c r="C17" s="911" t="n">
        <v>12</v>
      </c>
      <c r="D17" s="907" t="inlineStr">
        <is>
          <t>mies.</t>
        </is>
      </c>
      <c r="E17" s="913">
        <f>IF(AND(C17&gt;=0,C17&lt;=36,C17&lt;C16),IF(C17&lt;=24,"OK – karencja mieści się w standardowym limicie (do 24 miesięcy)","OK – karencja 25–36 m-cy (dopuszczalna wyłącznie dla start-upów!)"),"BŁĄD: Okres karencji nie może przekraczać 24 miesięcy (36 m-cy dla start-upów) i musi być krótszy niż okres spłaty!")</f>
        <v/>
      </c>
      <c r="F17" s="943" t="n"/>
      <c r="G17" s="943" t="n"/>
      <c r="H17" s="943" t="n"/>
      <c r="I17" s="943" t="n"/>
      <c r="J17" s="943" t="n"/>
      <c r="K17" s="943" t="n"/>
      <c r="L17" s="943" t="n"/>
      <c r="M17" s="943" t="n"/>
      <c r="N17" s="943" t="n"/>
      <c r="O17" s="943" t="n"/>
      <c r="P17" s="943" t="n"/>
      <c r="Q17" s="943" t="n"/>
      <c r="R17" s="943" t="n"/>
      <c r="S17" s="943" t="n"/>
      <c r="T17" s="943" t="n"/>
      <c r="U17" s="941" t="n"/>
    </row>
    <row r="18" ht="20" customHeight="1" s="248">
      <c r="B18" s="905" t="inlineStr">
        <is>
          <t>Miesiąc wypłaty pożyczki w Roku N (1=styczeń .. 12=grudzień)</t>
        </is>
      </c>
      <c r="C18" s="911" t="n">
        <v>7</v>
      </c>
      <c r="D18" s="907" t="inlineStr">
        <is>
          <t>nr mies.</t>
        </is>
      </c>
      <c r="E18" s="908">
        <f>CONCATENATE("W pierwszym roku prognozy (",C8,") pożyczka funkcjonuje przez ",13-C18," mies.")</f>
        <v/>
      </c>
      <c r="F18" s="943" t="n"/>
      <c r="G18" s="943" t="n"/>
      <c r="H18" s="943" t="n"/>
      <c r="I18" s="943" t="n"/>
      <c r="J18" s="943" t="n"/>
      <c r="K18" s="943" t="n"/>
      <c r="L18" s="943" t="n"/>
      <c r="M18" s="943" t="n"/>
      <c r="N18" s="943" t="n"/>
      <c r="O18" s="943" t="n"/>
      <c r="P18" s="943" t="n"/>
      <c r="Q18" s="943" t="n"/>
      <c r="R18" s="943" t="n"/>
      <c r="S18" s="943" t="n"/>
      <c r="T18" s="943" t="n"/>
      <c r="U18" s="941" t="n"/>
    </row>
    <row r="19" ht="20" customHeight="1" s="248">
      <c r="B19" s="905" t="inlineStr">
        <is>
          <t>Rok prognozy, w którym nastąpi rozliczenie Warunkowej Dotacji (pomniejszenie kapitału) (1=Rok N, 2=Rok N+1, 3=Rok N+2)</t>
        </is>
      </c>
      <c r="C19" s="911" t="n">
        <v>2</v>
      </c>
      <c r="D19" s="907" t="inlineStr">
        <is>
          <t>rok pożyczki</t>
        </is>
      </c>
      <c r="E19" s="908" t="inlineStr">
        <is>
          <t>Wskaż rok prognozy (np. 2 = Rok N+1), w którym po zakończeniu inwestycji i spełnieniu warunku nastąpi księgowe rozliczenie Warunkowej Dotacji (pomniejszenie kapitału).</t>
        </is>
      </c>
      <c r="F19" s="943" t="n"/>
      <c r="G19" s="943" t="n"/>
      <c r="H19" s="943" t="n"/>
      <c r="I19" s="943" t="n"/>
      <c r="J19" s="943" t="n"/>
      <c r="K19" s="943" t="n"/>
      <c r="L19" s="943" t="n"/>
      <c r="M19" s="943" t="n"/>
      <c r="N19" s="943" t="n"/>
      <c r="O19" s="943" t="n"/>
      <c r="P19" s="943" t="n"/>
      <c r="Q19" s="943" t="n"/>
      <c r="R19" s="943" t="n"/>
      <c r="S19" s="943" t="n"/>
      <c r="T19" s="943" t="n"/>
      <c r="U19" s="941" t="n"/>
    </row>
    <row r="20" ht="20" customHeight="1" s="248">
      <c r="B20" s="914" t="inlineStr">
        <is>
          <t>Okres efektywnej spłaty kapitału (po odliczeniu karencji)</t>
        </is>
      </c>
      <c r="C20" s="918">
        <f>MAX(1,C16-C17)</f>
        <v/>
      </c>
      <c r="D20" s="907" t="inlineStr">
        <is>
          <t>mies.</t>
        </is>
      </c>
      <c r="E20" s="908" t="inlineStr">
        <is>
          <t>Liczba miesięcznych rat kapitałowych po zakończeniu okresu karencji.</t>
        </is>
      </c>
      <c r="F20" s="943" t="n"/>
      <c r="G20" s="943" t="n"/>
      <c r="H20" s="943" t="n"/>
      <c r="I20" s="943" t="n"/>
      <c r="J20" s="943" t="n"/>
      <c r="K20" s="943" t="n"/>
      <c r="L20" s="943" t="n"/>
      <c r="M20" s="943" t="n"/>
      <c r="N20" s="943" t="n"/>
      <c r="O20" s="943" t="n"/>
      <c r="P20" s="943" t="n"/>
      <c r="Q20" s="943" t="n"/>
      <c r="R20" s="943" t="n"/>
      <c r="S20" s="943" t="n"/>
      <c r="T20" s="943" t="n"/>
      <c r="U20" s="941" t="n"/>
    </row>
    <row r="21" ht="20" customHeight="1" s="248">
      <c r="B21" s="914" t="inlineStr">
        <is>
          <t>Miesięczna rata kapitałowa (od kapitału podlegającego spłacie)</t>
        </is>
      </c>
      <c r="C21" s="919">
        <f>ROUND(C14/C20,2)</f>
        <v/>
      </c>
      <c r="D21" s="907" t="inlineStr">
        <is>
          <t>tys. zł/m-c</t>
        </is>
      </c>
      <c r="E21" s="908">
        <f>CONCATENATE("Równowartość ",TEXT(ROUND((C10*(1-C12))/C20,2),"#,##0.00")," PLN miesięcznie (po okresie karencji).")</f>
        <v/>
      </c>
      <c r="F21" s="943" t="n"/>
      <c r="G21" s="943" t="n"/>
      <c r="H21" s="943" t="n"/>
      <c r="I21" s="943" t="n"/>
      <c r="J21" s="943" t="n"/>
      <c r="K21" s="943" t="n"/>
      <c r="L21" s="943" t="n"/>
      <c r="M21" s="943" t="n"/>
      <c r="N21" s="943" t="n"/>
      <c r="O21" s="943" t="n"/>
      <c r="P21" s="943" t="n"/>
      <c r="Q21" s="943" t="n"/>
      <c r="R21" s="943" t="n"/>
      <c r="S21" s="943" t="n"/>
      <c r="T21" s="943" t="n"/>
      <c r="U21" s="941" t="n"/>
    </row>
    <row r="23" ht="24" customHeight="1" s="248">
      <c r="B23" s="904" t="inlineStr">
        <is>
          <t>2. AUTOMATYCZNY ROCZNY HARMONOGRAM OBSŁUGI POŻYCZKI FENG.01.02 (W TYS. ZŁ) – HORYZONT DO 15 LAT (180 MIESIĘCY)</t>
        </is>
      </c>
    </row>
    <row r="24" ht="19" customHeight="1" s="248">
      <c r="B24" s="920" t="inlineStr">
        <is>
          <t>Okres sprawozdawczy / Rok prognozy</t>
        </is>
      </c>
      <c r="C24" s="921" t="inlineStr">
        <is>
          <t>Wykonanie N-2</t>
        </is>
      </c>
      <c r="D24" s="921" t="inlineStr">
        <is>
          <t>Wykonanie N-1</t>
        </is>
      </c>
      <c r="E24" s="921" t="inlineStr">
        <is>
          <t>Bieżący N</t>
        </is>
      </c>
      <c r="F24" s="1233" t="n">
        <v>1</v>
      </c>
      <c r="G24" s="1233" t="n">
        <v>2</v>
      </c>
      <c r="H24" s="1233" t="n">
        <v>3</v>
      </c>
      <c r="I24" s="1233" t="n">
        <v>4</v>
      </c>
      <c r="J24" s="1233" t="n">
        <v>5</v>
      </c>
      <c r="K24" s="1233" t="n">
        <v>6</v>
      </c>
      <c r="L24" s="1233" t="n">
        <v>7</v>
      </c>
      <c r="M24" s="1233" t="n">
        <v>8</v>
      </c>
      <c r="N24" s="1233" t="n">
        <v>9</v>
      </c>
      <c r="O24" s="1233" t="n">
        <v>10</v>
      </c>
      <c r="P24" s="1233" t="n">
        <v>11</v>
      </c>
      <c r="Q24" s="1233" t="n">
        <v>12</v>
      </c>
      <c r="R24" s="1233" t="n">
        <v>13</v>
      </c>
      <c r="S24" s="1233" t="n">
        <v>14</v>
      </c>
      <c r="T24" s="1233" t="n">
        <v>15</v>
      </c>
      <c r="U24" s="1233" t="n">
        <v>16</v>
      </c>
    </row>
    <row r="25" ht="22" customHeight="1" s="248">
      <c r="B25" s="920" t="inlineStr">
        <is>
          <t>Pozycja harmonogramu pożyczki FENG.01.02 (dane w tys. zł)</t>
        </is>
      </c>
      <c r="C25" s="921">
        <f>$C$8-2</f>
        <v/>
      </c>
      <c r="D25" s="921">
        <f>$C$8-1</f>
        <v/>
      </c>
      <c r="E25" s="921">
        <f>CONCATENATE($C$8," (", $C$9,"m)")</f>
        <v/>
      </c>
      <c r="F25" s="923">
        <f>$C$8</f>
        <v/>
      </c>
      <c r="G25" s="923">
        <f>F25+1</f>
        <v/>
      </c>
      <c r="H25" s="923">
        <f>G25+1</f>
        <v/>
      </c>
      <c r="I25" s="923">
        <f>H25+1</f>
        <v/>
      </c>
      <c r="J25" s="923">
        <f>I25+1</f>
        <v/>
      </c>
      <c r="K25" s="923">
        <f>J25+1</f>
        <v/>
      </c>
      <c r="L25" s="923">
        <f>K25+1</f>
        <v/>
      </c>
      <c r="M25" s="923">
        <f>L25+1</f>
        <v/>
      </c>
      <c r="N25" s="923">
        <f>M25+1</f>
        <v/>
      </c>
      <c r="O25" s="923">
        <f>N25+1</f>
        <v/>
      </c>
      <c r="P25" s="923">
        <f>O25+1</f>
        <v/>
      </c>
      <c r="Q25" s="923">
        <f>P25+1</f>
        <v/>
      </c>
      <c r="R25" s="923">
        <f>Q25+1</f>
        <v/>
      </c>
      <c r="S25" s="923">
        <f>R25+1</f>
        <v/>
      </c>
      <c r="T25" s="923">
        <f>S25+1</f>
        <v/>
      </c>
      <c r="U25" s="923">
        <f>T25+1</f>
        <v/>
      </c>
    </row>
    <row r="26" ht="19" customHeight="1" s="248">
      <c r="B26" s="924" t="inlineStr">
        <is>
          <t>Liczba miesięcy od uruchomienia pożyczki (narastająco na koniec roku)</t>
        </is>
      </c>
      <c r="C26" s="925" t="n">
        <v>0</v>
      </c>
      <c r="D26" s="925" t="n">
        <v>0</v>
      </c>
      <c r="E26" s="925" t="n">
        <v>0</v>
      </c>
      <c r="F26" s="926">
        <f>MAX(0,13-$C$18)</f>
        <v/>
      </c>
      <c r="G26" s="926">
        <f>F26+12</f>
        <v/>
      </c>
      <c r="H26" s="926">
        <f>G26+12</f>
        <v/>
      </c>
      <c r="I26" s="926">
        <f>H26+12</f>
        <v/>
      </c>
      <c r="J26" s="926">
        <f>I26+12</f>
        <v/>
      </c>
      <c r="K26" s="926">
        <f>J26+12</f>
        <v/>
      </c>
      <c r="L26" s="926">
        <f>K26+12</f>
        <v/>
      </c>
      <c r="M26" s="926">
        <f>L26+12</f>
        <v/>
      </c>
      <c r="N26" s="926">
        <f>M26+12</f>
        <v/>
      </c>
      <c r="O26" s="926">
        <f>N26+12</f>
        <v/>
      </c>
      <c r="P26" s="926">
        <f>O26+12</f>
        <v/>
      </c>
      <c r="Q26" s="926">
        <f>P26+12</f>
        <v/>
      </c>
      <c r="R26" s="926">
        <f>Q26+12</f>
        <v/>
      </c>
      <c r="S26" s="926">
        <f>R26+12</f>
        <v/>
      </c>
      <c r="T26" s="926">
        <f>S26+12</f>
        <v/>
      </c>
      <c r="U26" s="926">
        <f>T26+12</f>
        <v/>
      </c>
    </row>
    <row r="27" ht="19" customHeight="1" s="248">
      <c r="B27" s="924" t="inlineStr">
        <is>
          <t>Liczba aktywnych miesięcy obsługi pożyczki FENG.01.02 w danym roku</t>
        </is>
      </c>
      <c r="C27" s="925" t="n">
        <v>0</v>
      </c>
      <c r="D27" s="925" t="n">
        <v>0</v>
      </c>
      <c r="E27" s="925" t="n">
        <v>0</v>
      </c>
      <c r="F27" s="926">
        <f>MAX(0,MIN(F26,$C$16)-MIN(E26,$C$16))</f>
        <v/>
      </c>
      <c r="G27" s="926">
        <f>MAX(0,MIN(G26,$C$16)-MIN(F26,$C$16))</f>
        <v/>
      </c>
      <c r="H27" s="926">
        <f>MAX(0,MIN(H26,$C$16)-MIN(G26,$C$16))</f>
        <v/>
      </c>
      <c r="I27" s="926">
        <f>MAX(0,MIN(I26,$C$16)-MIN(H26,$C$16))</f>
        <v/>
      </c>
      <c r="J27" s="926">
        <f>MAX(0,MIN(J26,$C$16)-MIN(I26,$C$16))</f>
        <v/>
      </c>
      <c r="K27" s="926">
        <f>MAX(0,MIN(K26,$C$16)-MIN(J26,$C$16))</f>
        <v/>
      </c>
      <c r="L27" s="926">
        <f>MAX(0,MIN(L26,$C$16)-MIN(K26,$C$16))</f>
        <v/>
      </c>
      <c r="M27" s="926">
        <f>MAX(0,MIN(M26,$C$16)-MIN(L26,$C$16))</f>
        <v/>
      </c>
      <c r="N27" s="926">
        <f>MAX(0,MIN(N26,$C$16)-MIN(M26,$C$16))</f>
        <v/>
      </c>
      <c r="O27" s="926">
        <f>MAX(0,MIN(O26,$C$16)-MIN(N26,$C$16))</f>
        <v/>
      </c>
      <c r="P27" s="926">
        <f>MAX(0,MIN(P26,$C$16)-MIN(O26,$C$16))</f>
        <v/>
      </c>
      <c r="Q27" s="926">
        <f>MAX(0,MIN(Q26,$C$16)-MIN(P26,$C$16))</f>
        <v/>
      </c>
      <c r="R27" s="926">
        <f>MAX(0,MIN(R26,$C$16)-MIN(Q26,$C$16))</f>
        <v/>
      </c>
      <c r="S27" s="926">
        <f>MAX(0,MIN(S26,$C$16)-MIN(R26,$C$16))</f>
        <v/>
      </c>
      <c r="T27" s="926">
        <f>MAX(0,MIN(T26,$C$16)-MIN(S26,$C$16))</f>
        <v/>
      </c>
      <c r="U27" s="926">
        <f>MAX(0,MIN(U26,$C$16)-MIN(T26,$C$16))</f>
        <v/>
      </c>
    </row>
    <row r="28" ht="19" customHeight="1" s="248">
      <c r="B28" s="924" t="inlineStr">
        <is>
          <t>Liczba rat kapitałowych płatnych w danym roku (po uwzględnieniu karencji)</t>
        </is>
      </c>
      <c r="C28" s="925" t="n">
        <v>0</v>
      </c>
      <c r="D28" s="925" t="n">
        <v>0</v>
      </c>
      <c r="E28" s="925" t="n">
        <v>0</v>
      </c>
      <c r="F28" s="926">
        <f>MAX(0,MIN(F26,$C$16)-MAX(MIN(E26,$C$16),$C$17))</f>
        <v/>
      </c>
      <c r="G28" s="926">
        <f>MAX(0,MIN(G26,$C$16)-MAX(MIN(F26,$C$16),$C$17))</f>
        <v/>
      </c>
      <c r="H28" s="926">
        <f>MAX(0,MIN(H26,$C$16)-MAX(MIN(G26,$C$16),$C$17))</f>
        <v/>
      </c>
      <c r="I28" s="926">
        <f>MAX(0,MIN(I26,$C$16)-MAX(MIN(H26,$C$16),$C$17))</f>
        <v/>
      </c>
      <c r="J28" s="926">
        <f>MAX(0,MIN(J26,$C$16)-MAX(MIN(I26,$C$16),$C$17))</f>
        <v/>
      </c>
      <c r="K28" s="926">
        <f>MAX(0,MIN(K26,$C$16)-MAX(MIN(J26,$C$16),$C$17))</f>
        <v/>
      </c>
      <c r="L28" s="926">
        <f>MAX(0,MIN(L26,$C$16)-MAX(MIN(K26,$C$16),$C$17))</f>
        <v/>
      </c>
      <c r="M28" s="926">
        <f>MAX(0,MIN(M26,$C$16)-MAX(MIN(L26,$C$16),$C$17))</f>
        <v/>
      </c>
      <c r="N28" s="926">
        <f>MAX(0,MIN(N26,$C$16)-MAX(MIN(M26,$C$16),$C$17))</f>
        <v/>
      </c>
      <c r="O28" s="926">
        <f>MAX(0,MIN(O26,$C$16)-MAX(MIN(N26,$C$16),$C$17))</f>
        <v/>
      </c>
      <c r="P28" s="926">
        <f>MAX(0,MIN(P26,$C$16)-MAX(MIN(O26,$C$16),$C$17))</f>
        <v/>
      </c>
      <c r="Q28" s="926">
        <f>MAX(0,MIN(Q26,$C$16)-MAX(MIN(P26,$C$16),$C$17))</f>
        <v/>
      </c>
      <c r="R28" s="926">
        <f>MAX(0,MIN(R26,$C$16)-MAX(MIN(Q26,$C$16),$C$17))</f>
        <v/>
      </c>
      <c r="S28" s="926">
        <f>MAX(0,MIN(S26,$C$16)-MAX(MIN(R26,$C$16),$C$17))</f>
        <v/>
      </c>
      <c r="T28" s="926">
        <f>MAX(0,MIN(T26,$C$16)-MAX(MIN(S26,$C$16),$C$17))</f>
        <v/>
      </c>
      <c r="U28" s="926">
        <f>MAX(0,MIN(U26,$C$16)-MAX(MIN(T26,$C$16),$C$17))</f>
        <v/>
      </c>
    </row>
    <row r="29" ht="19" customHeight="1" s="248">
      <c r="B29" s="905" t="inlineStr">
        <is>
          <t>Wypłata pożyczki FENG.01.02 (transza ogółem w tys. zł)</t>
        </is>
      </c>
      <c r="C29" s="927" t="n">
        <v>0</v>
      </c>
      <c r="D29" s="927" t="n">
        <v>0</v>
      </c>
      <c r="E29" s="927" t="n">
        <v>0</v>
      </c>
      <c r="F29" s="928">
        <f>$C$11</f>
        <v/>
      </c>
      <c r="G29" s="928" t="n">
        <v>0</v>
      </c>
      <c r="H29" s="928" t="n">
        <v>0</v>
      </c>
      <c r="I29" s="928" t="n">
        <v>0</v>
      </c>
      <c r="J29" s="928" t="n">
        <v>0</v>
      </c>
      <c r="K29" s="928" t="n">
        <v>0</v>
      </c>
      <c r="L29" s="928" t="n">
        <v>0</v>
      </c>
      <c r="M29" s="928" t="n">
        <v>0</v>
      </c>
      <c r="N29" s="928" t="n">
        <v>0</v>
      </c>
      <c r="O29" s="928" t="n">
        <v>0</v>
      </c>
      <c r="P29" s="928" t="n">
        <v>0</v>
      </c>
      <c r="Q29" s="928" t="n">
        <v>0</v>
      </c>
      <c r="R29" s="928" t="n">
        <v>0</v>
      </c>
      <c r="S29" s="928" t="n">
        <v>0</v>
      </c>
      <c r="T29" s="928" t="n">
        <v>0</v>
      </c>
      <c r="U29" s="928" t="n">
        <v>0</v>
      </c>
    </row>
    <row r="30" ht="19" customHeight="1" s="248">
      <c r="B30" s="905" t="inlineStr">
        <is>
          <t>Warunkowa Dotacja – pomniejszenie kapitału (5% / 10% / 15%) w tys. zł [Pozostałe przychody operacyjne – Dotacje]</t>
        </is>
      </c>
      <c r="C30" s="927" t="n">
        <v>0</v>
      </c>
      <c r="D30" s="927" t="n">
        <v>0</v>
      </c>
      <c r="E30" s="927" t="n">
        <v>0</v>
      </c>
      <c r="F30" s="928">
        <f>IF(F24=$C$19,$C$13,0)</f>
        <v/>
      </c>
      <c r="G30" s="928">
        <f>IF(G24=$C$19,$C$13,0)</f>
        <v/>
      </c>
      <c r="H30" s="928">
        <f>IF(H24=$C$19,$C$13,0)</f>
        <v/>
      </c>
      <c r="I30" s="928">
        <f>IF(I24=$C$19,$C$13,0)</f>
        <v/>
      </c>
      <c r="J30" s="928">
        <f>IF(J24=$C$19,$C$13,0)</f>
        <v/>
      </c>
      <c r="K30" s="928">
        <f>IF(K24=$C$19,$C$13,0)</f>
        <v/>
      </c>
      <c r="L30" s="928">
        <f>IF(L24=$C$19,$C$13,0)</f>
        <v/>
      </c>
      <c r="M30" s="928">
        <f>IF(M24=$C$19,$C$13,0)</f>
        <v/>
      </c>
      <c r="N30" s="928">
        <f>IF(N24=$C$19,$C$13,0)</f>
        <v/>
      </c>
      <c r="O30" s="928">
        <f>IF(O24=$C$19,$C$13,0)</f>
        <v/>
      </c>
      <c r="P30" s="928">
        <f>IF(P24=$C$19,$C$13,0)</f>
        <v/>
      </c>
      <c r="Q30" s="928">
        <f>IF(Q24=$C$19,$C$13,0)</f>
        <v/>
      </c>
      <c r="R30" s="928">
        <f>IF(R24=$C$19,$C$13,0)</f>
        <v/>
      </c>
      <c r="S30" s="928">
        <f>IF(S24=$C$19,$C$13,0)</f>
        <v/>
      </c>
      <c r="T30" s="928">
        <f>IF(T24=$C$19,$C$13,0)</f>
        <v/>
      </c>
      <c r="U30" s="928">
        <f>IF(U24=$C$19,$C$13,0)</f>
        <v/>
      </c>
    </row>
    <row r="31" ht="19" customHeight="1" s="248">
      <c r="B31" s="905" t="inlineStr">
        <is>
          <t>Spłata rat kapitałowych pożyczki FENG.01.02 w roku (tys. zł) [Spłacone raty kredytów i pożyczek]</t>
        </is>
      </c>
      <c r="C31" s="927" t="n">
        <v>0</v>
      </c>
      <c r="D31" s="927" t="n">
        <v>0</v>
      </c>
      <c r="E31" s="927" t="n">
        <v>0</v>
      </c>
      <c r="F31" s="928">
        <f>IF(F28=0,0,IF(F26&gt;=$C$16,$C$14,MIN($C$14,ROUND(F28*$C$21,1))))</f>
        <v/>
      </c>
      <c r="G31" s="928">
        <f>IF(G28=0,0,IF(G26&gt;=$C$16,F32,MIN(F32,ROUND(G28*$C$21,1))))</f>
        <v/>
      </c>
      <c r="H31" s="928">
        <f>IF(H28=0,0,IF(H26&gt;=$C$16,G32,MIN(G32,ROUND(H28*$C$21,1))))</f>
        <v/>
      </c>
      <c r="I31" s="928">
        <f>IF(I28=0,0,IF(I26&gt;=$C$16,H32,MIN(H32,ROUND(I28*$C$21,1))))</f>
        <v/>
      </c>
      <c r="J31" s="928">
        <f>IF(J28=0,0,IF(J26&gt;=$C$16,I32,MIN(I32,ROUND(J28*$C$21,1))))</f>
        <v/>
      </c>
      <c r="K31" s="928">
        <f>IF(K28=0,0,IF(K26&gt;=$C$16,J32,MIN(J32,ROUND(K28*$C$21,1))))</f>
        <v/>
      </c>
      <c r="L31" s="928">
        <f>IF(L28=0,0,IF(L26&gt;=$C$16,K32,MIN(K32,ROUND(L28*$C$21,1))))</f>
        <v/>
      </c>
      <c r="M31" s="928">
        <f>IF(M28=0,0,IF(M26&gt;=$C$16,L32,MIN(L32,ROUND(M28*$C$21,1))))</f>
        <v/>
      </c>
      <c r="N31" s="928">
        <f>IF(N28=0,0,IF(N26&gt;=$C$16,M32,MIN(M32,ROUND(N28*$C$21,1))))</f>
        <v/>
      </c>
      <c r="O31" s="928">
        <f>IF(O28=0,0,IF(O26&gt;=$C$16,N32,MIN(N32,ROUND(O28*$C$21,1))))</f>
        <v/>
      </c>
      <c r="P31" s="928">
        <f>IF(P28=0,0,IF(P26&gt;=$C$16,O32,MIN(O32,ROUND(P28*$C$21,1))))</f>
        <v/>
      </c>
      <c r="Q31" s="928">
        <f>IF(Q28=0,0,IF(Q26&gt;=$C$16,P32,MIN(P32,ROUND(Q28*$C$21,1))))</f>
        <v/>
      </c>
      <c r="R31" s="928">
        <f>IF(R28=0,0,IF(R26&gt;=$C$16,Q32,MIN(Q32,ROUND(R28*$C$21,1))))</f>
        <v/>
      </c>
      <c r="S31" s="928">
        <f>IF(S28=0,0,IF(S26&gt;=$C$16,R32,MIN(R32,ROUND(S28*$C$21,1))))</f>
        <v/>
      </c>
      <c r="T31" s="928">
        <f>IF(T28=0,0,IF(T26&gt;=$C$16,S32,MIN(S32,ROUND(T28*$C$21,1))))</f>
        <v/>
      </c>
      <c r="U31" s="928">
        <f>IF(U28=0,0,IF(U26&gt;=$C$16,T32,MIN(T32,ROUND(U28*$C$21,1))))</f>
        <v/>
      </c>
    </row>
    <row r="32" ht="19" customHeight="1" s="248">
      <c r="B32" s="924" t="inlineStr">
        <is>
          <t>Saldo kapitału oprocentowanego (do spłaty) na koniec roku (tys. zł)</t>
        </is>
      </c>
      <c r="C32" s="927" t="n">
        <v>0</v>
      </c>
      <c r="D32" s="927" t="n">
        <v>0</v>
      </c>
      <c r="E32" s="927" t="n">
        <v>0</v>
      </c>
      <c r="F32" s="929">
        <f>MAX(0,$C$14-F31)</f>
        <v/>
      </c>
      <c r="G32" s="929">
        <f>MAX(0,F32-G31)</f>
        <v/>
      </c>
      <c r="H32" s="929">
        <f>MAX(0,G32-H31)</f>
        <v/>
      </c>
      <c r="I32" s="929">
        <f>MAX(0,H32-I31)</f>
        <v/>
      </c>
      <c r="J32" s="929">
        <f>MAX(0,I32-J31)</f>
        <v/>
      </c>
      <c r="K32" s="929">
        <f>MAX(0,J32-K31)</f>
        <v/>
      </c>
      <c r="L32" s="929">
        <f>MAX(0,K32-L31)</f>
        <v/>
      </c>
      <c r="M32" s="929">
        <f>MAX(0,L32-M31)</f>
        <v/>
      </c>
      <c r="N32" s="929">
        <f>MAX(0,M32-N31)</f>
        <v/>
      </c>
      <c r="O32" s="929">
        <f>MAX(0,N32-O31)</f>
        <v/>
      </c>
      <c r="P32" s="929">
        <f>MAX(0,O32-P31)</f>
        <v/>
      </c>
      <c r="Q32" s="929">
        <f>MAX(0,P32-Q31)</f>
        <v/>
      </c>
      <c r="R32" s="929">
        <f>MAX(0,Q32-R31)</f>
        <v/>
      </c>
      <c r="S32" s="929">
        <f>MAX(0,R32-S31)</f>
        <v/>
      </c>
      <c r="T32" s="929">
        <f>MAX(0,S32-T31)</f>
        <v/>
      </c>
      <c r="U32" s="929">
        <f>MAX(0,T32-U31)</f>
        <v/>
      </c>
    </row>
    <row r="33" ht="19" customHeight="1" s="248">
      <c r="B33" s="924" t="inlineStr">
        <is>
          <t>Saldo Warunkowej Dotacji (przed pomniejszeniem kapitału) na koniec roku (tys. zł)</t>
        </is>
      </c>
      <c r="C33" s="927" t="n">
        <v>0</v>
      </c>
      <c r="D33" s="927" t="n">
        <v>0</v>
      </c>
      <c r="E33" s="927" t="n">
        <v>0</v>
      </c>
      <c r="F33" s="929">
        <f>MAX(0,$C$13-F30)</f>
        <v/>
      </c>
      <c r="G33" s="929">
        <f>MAX(0,F33-G30)</f>
        <v/>
      </c>
      <c r="H33" s="929">
        <f>MAX(0,G33-H30)</f>
        <v/>
      </c>
      <c r="I33" s="929">
        <f>MAX(0,H33-I30)</f>
        <v/>
      </c>
      <c r="J33" s="929">
        <f>MAX(0,I33-J30)</f>
        <v/>
      </c>
      <c r="K33" s="929">
        <f>MAX(0,J33-K30)</f>
        <v/>
      </c>
      <c r="L33" s="929">
        <f>MAX(0,K33-L30)</f>
        <v/>
      </c>
      <c r="M33" s="929">
        <f>MAX(0,L33-M30)</f>
        <v/>
      </c>
      <c r="N33" s="929">
        <f>MAX(0,M33-N30)</f>
        <v/>
      </c>
      <c r="O33" s="929">
        <f>MAX(0,N33-O30)</f>
        <v/>
      </c>
      <c r="P33" s="929">
        <f>MAX(0,O33-P30)</f>
        <v/>
      </c>
      <c r="Q33" s="929">
        <f>MAX(0,P33-Q30)</f>
        <v/>
      </c>
      <c r="R33" s="929">
        <f>MAX(0,Q33-R30)</f>
        <v/>
      </c>
      <c r="S33" s="929">
        <f>MAX(0,R33-S30)</f>
        <v/>
      </c>
      <c r="T33" s="929">
        <f>MAX(0,S33-T30)</f>
        <v/>
      </c>
      <c r="U33" s="929">
        <f>MAX(0,T33-U30)</f>
        <v/>
      </c>
    </row>
    <row r="34" ht="19" customHeight="1" s="248">
      <c r="B34" s="905" t="inlineStr">
        <is>
          <t>CAŁKOWITE SALDO POŻYCZKI FENG.01.02 NA KONIEC ROKU (tys. zł) [wiersz 32 + 33]</t>
        </is>
      </c>
      <c r="C34" s="927" t="n">
        <v>0</v>
      </c>
      <c r="D34" s="927" t="n">
        <v>0</v>
      </c>
      <c r="E34" s="927" t="n">
        <v>0</v>
      </c>
      <c r="F34" s="928">
        <f>F32+F33</f>
        <v/>
      </c>
      <c r="G34" s="928">
        <f>G32+G33</f>
        <v/>
      </c>
      <c r="H34" s="928">
        <f>H32+H33</f>
        <v/>
      </c>
      <c r="I34" s="928">
        <f>I32+I33</f>
        <v/>
      </c>
      <c r="J34" s="928">
        <f>J32+J33</f>
        <v/>
      </c>
      <c r="K34" s="928">
        <f>K32+K33</f>
        <v/>
      </c>
      <c r="L34" s="928">
        <f>L32+L33</f>
        <v/>
      </c>
      <c r="M34" s="928">
        <f>M32+M33</f>
        <v/>
      </c>
      <c r="N34" s="928">
        <f>N32+N33</f>
        <v/>
      </c>
      <c r="O34" s="928">
        <f>O32+O33</f>
        <v/>
      </c>
      <c r="P34" s="928">
        <f>P32+P33</f>
        <v/>
      </c>
      <c r="Q34" s="928">
        <f>Q32+Q33</f>
        <v/>
      </c>
      <c r="R34" s="928">
        <f>R32+R33</f>
        <v/>
      </c>
      <c r="S34" s="928">
        <f>S32+S33</f>
        <v/>
      </c>
      <c r="T34" s="928">
        <f>T32+T33</f>
        <v/>
      </c>
      <c r="U34" s="928">
        <f>U32+U33</f>
        <v/>
      </c>
    </row>
    <row r="35" ht="19" customHeight="1" s="248">
      <c r="B35" s="924" t="inlineStr">
        <is>
          <t xml:space="preserve">  w tym: Zobowiązania krótkoterminowe z tyt. pożyczki FENG.01.02 (do 12 m-cy, tys. zł)</t>
        </is>
      </c>
      <c r="C35" s="927" t="n">
        <v>0</v>
      </c>
      <c r="D35" s="927" t="n">
        <v>0</v>
      </c>
      <c r="E35" s="927" t="n">
        <v>0</v>
      </c>
      <c r="F35" s="929">
        <f>G31</f>
        <v/>
      </c>
      <c r="G35" s="929">
        <f>H31</f>
        <v/>
      </c>
      <c r="H35" s="929">
        <f>I31</f>
        <v/>
      </c>
      <c r="I35" s="929">
        <f>J31</f>
        <v/>
      </c>
      <c r="J35" s="929">
        <f>K31</f>
        <v/>
      </c>
      <c r="K35" s="929">
        <f>L31</f>
        <v/>
      </c>
      <c r="L35" s="929">
        <f>M31</f>
        <v/>
      </c>
      <c r="M35" s="929">
        <f>N31</f>
        <v/>
      </c>
      <c r="N35" s="929">
        <f>O31</f>
        <v/>
      </c>
      <c r="O35" s="929">
        <f>P31</f>
        <v/>
      </c>
      <c r="P35" s="929">
        <f>Q31</f>
        <v/>
      </c>
      <c r="Q35" s="929">
        <f>R31</f>
        <v/>
      </c>
      <c r="R35" s="929">
        <f>S31</f>
        <v/>
      </c>
      <c r="S35" s="929">
        <f>T31</f>
        <v/>
      </c>
      <c r="T35" s="929">
        <f>U31</f>
        <v/>
      </c>
      <c r="U35" s="929" t="n">
        <v>0</v>
      </c>
    </row>
    <row r="36" ht="19" customHeight="1" s="248">
      <c r="B36" s="924" t="inlineStr">
        <is>
          <t xml:space="preserve">  w tym: Zobowiązania długoterminowe z tyt. pożyczki FENG.01.02 (powyżej 12 m-cy, tys. zł)</t>
        </is>
      </c>
      <c r="C36" s="927" t="n">
        <v>0</v>
      </c>
      <c r="D36" s="927" t="n">
        <v>0</v>
      </c>
      <c r="E36" s="927" t="n">
        <v>0</v>
      </c>
      <c r="F36" s="929">
        <f>MAX(0,F34-F35)</f>
        <v/>
      </c>
      <c r="G36" s="929">
        <f>MAX(0,G34-G35)</f>
        <v/>
      </c>
      <c r="H36" s="929">
        <f>MAX(0,H34-H35)</f>
        <v/>
      </c>
      <c r="I36" s="929">
        <f>MAX(0,I34-I35)</f>
        <v/>
      </c>
      <c r="J36" s="929">
        <f>MAX(0,J34-J35)</f>
        <v/>
      </c>
      <c r="K36" s="929">
        <f>MAX(0,K34-K35)</f>
        <v/>
      </c>
      <c r="L36" s="929">
        <f>MAX(0,L34-L35)</f>
        <v/>
      </c>
      <c r="M36" s="929">
        <f>MAX(0,M34-M35)</f>
        <v/>
      </c>
      <c r="N36" s="929">
        <f>MAX(0,N34-N35)</f>
        <v/>
      </c>
      <c r="O36" s="929">
        <f>MAX(0,O34-O35)</f>
        <v/>
      </c>
      <c r="P36" s="929">
        <f>MAX(0,P34-P35)</f>
        <v/>
      </c>
      <c r="Q36" s="929">
        <f>MAX(0,Q34-Q35)</f>
        <v/>
      </c>
      <c r="R36" s="929">
        <f>MAX(0,R34-R35)</f>
        <v/>
      </c>
      <c r="S36" s="929">
        <f>MAX(0,S34-S35)</f>
        <v/>
      </c>
      <c r="T36" s="929">
        <f>MAX(0,T34-T35)</f>
        <v/>
      </c>
      <c r="U36" s="929">
        <f>MAX(0,U34-U35)</f>
        <v/>
      </c>
    </row>
    <row r="37" ht="19" customHeight="1" s="248">
      <c r="B37" s="905" t="inlineStr">
        <is>
          <t>ODSETKI ROCZNE OD POŻYCZKI FENG.01.02 (tys. zł) – naliczane wyłącznie od kapitału z wiersza 32!</t>
        </is>
      </c>
      <c r="C37" s="927" t="n">
        <v>0</v>
      </c>
      <c r="D37" s="927" t="n">
        <v>0</v>
      </c>
      <c r="E37" s="927" t="n">
        <v>0</v>
      </c>
      <c r="F37" s="928">
        <f>ROUND((($C$14+F32)/2)*$C$15/12*F27,1)</f>
        <v/>
      </c>
      <c r="G37" s="928">
        <f>ROUND(((F32+G32)/2)*$C$15/12*G27,1)</f>
        <v/>
      </c>
      <c r="H37" s="928">
        <f>ROUND(((G32+H32)/2)*$C$15/12*H27,1)</f>
        <v/>
      </c>
      <c r="I37" s="928">
        <f>ROUND(((H32+I32)/2)*$C$15/12*I27,1)</f>
        <v/>
      </c>
      <c r="J37" s="928">
        <f>ROUND(((I32+J32)/2)*$C$15/12*J27,1)</f>
        <v/>
      </c>
      <c r="K37" s="928">
        <f>ROUND(((J32+K32)/2)*$C$15/12*K27,1)</f>
        <v/>
      </c>
      <c r="L37" s="928">
        <f>ROUND(((K32+L32)/2)*$C$15/12*L27,1)</f>
        <v/>
      </c>
      <c r="M37" s="928">
        <f>ROUND(((L32+M32)/2)*$C$15/12*M27,1)</f>
        <v/>
      </c>
      <c r="N37" s="928">
        <f>ROUND(((M32+N32)/2)*$C$15/12*N27,1)</f>
        <v/>
      </c>
      <c r="O37" s="928">
        <f>ROUND(((N32+O32)/2)*$C$15/12*O27,1)</f>
        <v/>
      </c>
      <c r="P37" s="928">
        <f>ROUND(((O32+P32)/2)*$C$15/12*P27,1)</f>
        <v/>
      </c>
      <c r="Q37" s="928">
        <f>ROUND(((P32+Q32)/2)*$C$15/12*Q27,1)</f>
        <v/>
      </c>
      <c r="R37" s="928">
        <f>ROUND(((Q32+R32)/2)*$C$15/12*R27,1)</f>
        <v/>
      </c>
      <c r="S37" s="928">
        <f>ROUND(((R32+S32)/2)*$C$15/12*S27,1)</f>
        <v/>
      </c>
      <c r="T37" s="928">
        <f>ROUND(((S32+T32)/2)*$C$15/12*T27,1)</f>
        <v/>
      </c>
      <c r="U37" s="928">
        <f>ROUND(((T32+U32)/2)*$C$15/12*U27,1)</f>
        <v/>
      </c>
    </row>
    <row r="39" ht="24" customHeight="1" s="248">
      <c r="B39" s="904" t="inlineStr">
        <is>
          <t>3. INSTRUKCJA WYPEŁNIANIA PROGNOZY ORAZ AUTOMATYCZNA KONTROLA SPÓJNOŚCI DANYCH</t>
        </is>
      </c>
    </row>
    <row r="40" ht="24" customHeight="1" s="248">
      <c r="B40" s="905" t="inlineStr">
        <is>
          <t>KROK 1 (Parametry):</t>
        </is>
      </c>
      <c r="C40" s="924" t="inlineStr">
        <is>
          <t>Wypełnij żółte pola w Sekcji 1 powyżej (nazwa firmy, NIP, Rok N, kwota pożyczki, % Warunkowej Dotacji, oprocentowanie, okres spłaty i karencja).</t>
        </is>
      </c>
      <c r="D40" s="943" t="n"/>
      <c r="E40" s="943" t="n"/>
      <c r="F40" s="943" t="n"/>
      <c r="G40" s="943" t="n"/>
      <c r="H40" s="943" t="n"/>
      <c r="I40" s="943" t="n"/>
      <c r="J40" s="943" t="n"/>
      <c r="K40" s="943" t="n"/>
      <c r="L40" s="943" t="n"/>
      <c r="M40" s="943" t="n"/>
      <c r="N40" s="943" t="n"/>
      <c r="O40" s="943" t="n"/>
      <c r="P40" s="943" t="n"/>
      <c r="Q40" s="943" t="n"/>
      <c r="R40" s="943" t="n"/>
      <c r="S40" s="943" t="n"/>
      <c r="T40" s="943" t="n"/>
      <c r="U40" s="941" t="n"/>
    </row>
    <row r="41" ht="24" customHeight="1" s="248">
      <c r="B41" s="905" t="inlineStr">
        <is>
          <t>KROK 2 (Jednostki i okresy):</t>
        </is>
      </c>
      <c r="C41" s="924" t="inlineStr">
        <is>
          <t>Wszystkie kwoty w zakładkach 'rzis ' oraz 'bilans' wpisuj w TYS. ZŁ z dokładnością do 1 miejsca po przecinku (np. 1 500,0 tys. zł = 1 500 000 zł). Wypełnij 2 lata historyczne (N-2, N-1), wykonanie w roku bieżącym (N) oraz prognozę na cały okres spłaty pożyczki.</t>
        </is>
      </c>
      <c r="D41" s="943" t="n"/>
      <c r="E41" s="943" t="n"/>
      <c r="F41" s="943" t="n"/>
      <c r="G41" s="943" t="n"/>
      <c r="H41" s="943" t="n"/>
      <c r="I41" s="943" t="n"/>
      <c r="J41" s="943" t="n"/>
      <c r="K41" s="943" t="n"/>
      <c r="L41" s="943" t="n"/>
      <c r="M41" s="943" t="n"/>
      <c r="N41" s="943" t="n"/>
      <c r="O41" s="943" t="n"/>
      <c r="P41" s="943" t="n"/>
      <c r="Q41" s="943" t="n"/>
      <c r="R41" s="943" t="n"/>
      <c r="S41" s="943" t="n"/>
      <c r="T41" s="943" t="n"/>
      <c r="U41" s="941" t="n"/>
    </row>
    <row r="42" ht="24" customHeight="1" s="248">
      <c r="B42" s="905" t="inlineStr">
        <is>
          <t>KROK 3 (Ujęcie pożyczki w RZiS):</t>
        </is>
      </c>
      <c r="C42" s="924" t="inlineStr">
        <is>
          <t>W arkuszu 'rzis ' uwzględnij odsetki od pożyczki FENG.01.02 (wiersz 37 powyżej) w poz. H.I 'Odsetki' (wiersz 46), spłacone raty kapitałowe (wiersz 31 powyżej) w wierszu 57 'Spłacone raty kredytów i pożyczek', a rozliczenie Warunkowej Dotacji (wiersz 30 powyżej) w poz. D.II 'Dotacje' (wiersz 29). Na dole arkusza 'rzis ' znajdziesz gotową ściągawkę z kwotami z harmonogramu!</t>
        </is>
      </c>
      <c r="D42" s="943" t="n"/>
      <c r="E42" s="943" t="n"/>
      <c r="F42" s="943" t="n"/>
      <c r="G42" s="943" t="n"/>
      <c r="H42" s="943" t="n"/>
      <c r="I42" s="943" t="n"/>
      <c r="J42" s="943" t="n"/>
      <c r="K42" s="943" t="n"/>
      <c r="L42" s="943" t="n"/>
      <c r="M42" s="943" t="n"/>
      <c r="N42" s="943" t="n"/>
      <c r="O42" s="943" t="n"/>
      <c r="P42" s="943" t="n"/>
      <c r="Q42" s="943" t="n"/>
      <c r="R42" s="943" t="n"/>
      <c r="S42" s="943" t="n"/>
      <c r="T42" s="943" t="n"/>
      <c r="U42" s="941" t="n"/>
    </row>
    <row r="43" ht="24" customHeight="1" s="248">
      <c r="B43" s="905" t="inlineStr">
        <is>
          <t>KROK 4 (Ujęcie pożyczki w Bilansie):</t>
        </is>
      </c>
      <c r="C43" s="924" t="inlineStr">
        <is>
          <t>W arkuszu 'bilans' ujmij nakłady inwestycyjne w Aktywach trwałych (np. poz. A.II.1 Środki trwałe – wiersz 12), część długoterminową pożyczki (wiersz 36 powyżej) w Pasywach poz. B.II.2.a (wiersz 74), a część krótkoterminową (wiersz 35 powyżej) w Pasywach poz. B.III.2.a (wiersz 85).</t>
        </is>
      </c>
      <c r="D43" s="943" t="n"/>
      <c r="E43" s="943" t="n"/>
      <c r="F43" s="943" t="n"/>
      <c r="G43" s="943" t="n"/>
      <c r="H43" s="943" t="n"/>
      <c r="I43" s="943" t="n"/>
      <c r="J43" s="943" t="n"/>
      <c r="K43" s="943" t="n"/>
      <c r="L43" s="943" t="n"/>
      <c r="M43" s="943" t="n"/>
      <c r="N43" s="943" t="n"/>
      <c r="O43" s="943" t="n"/>
      <c r="P43" s="943" t="n"/>
      <c r="Q43" s="943" t="n"/>
      <c r="R43" s="943" t="n"/>
      <c r="S43" s="943" t="n"/>
      <c r="T43" s="943" t="n"/>
      <c r="U43" s="941" t="n"/>
    </row>
    <row r="44" ht="24" customHeight="1" s="248">
      <c r="B44" s="930" t="inlineStr">
        <is>
          <t>KONTROLA BILANSOWA (Aktywa = Pasywa):</t>
        </is>
      </c>
      <c r="C44" s="913">
        <f>IF(SUMPRODUCT(ABS(bilans!C101:U101))&lt;0.1,"OK – we wszystkich latach Aktywa równają się Pasywom (wiersz 101 w arkuszu bilans = 0,0).","UWAGA: Wykryto niezbilansowanie Aktywów i Pasywów w arkuszu bilans (sprawdź wiersz 101 Pozycja kontrolna)!")</f>
        <v/>
      </c>
      <c r="D44" s="943" t="n"/>
      <c r="E44" s="943" t="n"/>
      <c r="F44" s="943" t="n"/>
      <c r="G44" s="943" t="n"/>
      <c r="H44" s="943" t="n"/>
      <c r="I44" s="943" t="n"/>
      <c r="J44" s="943" t="n"/>
      <c r="K44" s="943" t="n"/>
      <c r="L44" s="943" t="n"/>
      <c r="M44" s="943" t="n"/>
      <c r="N44" s="943" t="n"/>
      <c r="O44" s="943" t="n"/>
      <c r="P44" s="943" t="n"/>
      <c r="Q44" s="943" t="n"/>
      <c r="R44" s="943" t="n"/>
      <c r="S44" s="943" t="n"/>
      <c r="T44" s="943" t="n"/>
      <c r="U44" s="941" t="n"/>
    </row>
    <row r="45" ht="24" customHeight="1" s="248">
      <c r="B45" s="930" t="inlineStr">
        <is>
          <t>KONTROLA RZiS &lt;-&gt; BILANS (Zysk netto):</t>
        </is>
      </c>
      <c r="C45" s="913">
        <f>IF(SUMPRODUCT(ABS('rzis '!C55:U55-bilans!C64:U64))&lt;0.1,"OK – Zysk netto w RZiS (wiersz 55) jest w 100% zgodny z Zyskiem netto w Pasywach Bilansu (wiersz 64).","UWAGA: Rozbieżność między Zyskiem netto w RZiS a Bilansie!")</f>
        <v/>
      </c>
      <c r="D45" s="943" t="n"/>
      <c r="E45" s="943" t="n"/>
      <c r="F45" s="943" t="n"/>
      <c r="G45" s="943" t="n"/>
      <c r="H45" s="943" t="n"/>
      <c r="I45" s="943" t="n"/>
      <c r="J45" s="943" t="n"/>
      <c r="K45" s="943" t="n"/>
      <c r="L45" s="943" t="n"/>
      <c r="M45" s="943" t="n"/>
      <c r="N45" s="943" t="n"/>
      <c r="O45" s="943" t="n"/>
      <c r="P45" s="943" t="n"/>
      <c r="Q45" s="943" t="n"/>
      <c r="R45" s="943" t="n"/>
      <c r="S45" s="943" t="n"/>
      <c r="T45" s="943" t="n"/>
      <c r="U45" s="941" t="n"/>
    </row>
    <row r="46" ht="24" customHeight="1" s="248">
      <c r="B46" s="1236" t="inlineStr">
        <is>
          <t>4. OBOWIĄZKOWE ZAŁOŻENIA I UZASADNIENIE PROGNOZ FINANSOWYCH W ZWIĄZKU Z REALIZOWANĄ INWESTYCJĄ (§ 6 ust. 3 pkt 6 UO)</t>
        </is>
      </c>
    </row>
    <row r="47" ht="42" customHeight="1" s="248">
      <c r="B47" s="1237" t="inlineStr">
        <is>
          <t>UWAGA (Wymóg § 6 ust. 3 pkt 6 Umowy Operacyjnej PARP FENG.01.02): Wnioskodawca zobowiązany jest opisać poniżej założenia leżące u podstaw planowanych przychodów i kosztów w związku z realizowaną Inwestycją Końcową. Prognoza finansowa w kolejnych zakładkach MUSI uwzględniać: (1) wpływ wdrażanej inwestycji (wzrost przychodów / oszczędności kosztowe GOZ i Przemysłu 4.0), (2) wnioskowaną Jednostkową Pożyczkę FENG.01.02 (wypłatę pożyczki, spłatę rat kapitałowych i odsetek oraz ewentualną Warunkową Dotację pomniejszającą kapitał), a także (3) pozostałe posiadane zobowiązania dłużne.</t>
        </is>
      </c>
    </row>
    <row r="48" ht="24" customHeight="1" s="248">
      <c r="B48" s="1238" t="inlineStr">
        <is>
          <t>4.1. Założenia dotyczące prognozowanych PRZYCHODÓW (wpływ wdrażanej Inwestycji Końcowej Przemysł 4.0 / GOZ na zdolności produkcyjne, nowe produkty/usługi, automatyzację, rynek zbytu i dynamikę sprzedaży w okresie prognozy):</t>
        </is>
      </c>
      <c r="C48" s="1242" t="n"/>
      <c r="D48" s="1242" t="n"/>
      <c r="E48" s="1242" t="n"/>
      <c r="F48" s="1242" t="n"/>
      <c r="G48" s="1243" t="n"/>
    </row>
    <row r="49" ht="54" customHeight="1" s="248">
      <c r="B49" s="1240" t="inlineStr">
        <is>
          <t>[WPISZ UZASADNIENIE PRZYCHODÓW: np. wzrost mocy produkcyjnych o X% dzięki wdrożeniu linii zrobotyzowanej / systemu MES od roku N+1, wprowadzenie nowych produktów cyrkularnych, zawarte kontrakty i listy intencyjne...]</t>
        </is>
      </c>
      <c r="C49" s="1244" t="n"/>
      <c r="D49" s="1244" t="n"/>
      <c r="E49" s="1244" t="n"/>
      <c r="F49" s="1244" t="n"/>
      <c r="G49" s="1245" t="n"/>
    </row>
    <row r="50" ht="24" customHeight="1" s="248">
      <c r="B50" s="1238" t="inlineStr">
        <is>
          <t>4.2. Założenia dotyczące prognozowanych KOSZTÓW OPERACYJNYCH (wpływ inwestycji na redukcję zużycia energii, surowców pierwotnych, odpadów i kosztów pracy dzięki GOZ / Przemysłowi 4.0 oraz amortyzacja nowych środków trwałych i WNiP):</t>
        </is>
      </c>
      <c r="C50" s="1242" t="n"/>
      <c r="D50" s="1242" t="n"/>
      <c r="E50" s="1242" t="n"/>
      <c r="F50" s="1242" t="n"/>
      <c r="G50" s="1243" t="n"/>
    </row>
    <row r="51" ht="54" customHeight="1" s="248">
      <c r="B51" s="1240" t="inlineStr">
        <is>
          <t>[WPISZ UZASADNIENIE KOSZTÓW: np. spadek kosztów energii i surowców o X% w wyniku wdrożenia technologii GOZ, zmiana kosztów usług obcych i wynagrodzeń, stawki amortyzacji nabywanych maszyn i oprogramowania...]</t>
        </is>
      </c>
      <c r="C51" s="1244" t="n"/>
      <c r="D51" s="1244" t="n"/>
      <c r="E51" s="1244" t="n"/>
      <c r="F51" s="1244" t="n"/>
      <c r="G51" s="1245" t="n"/>
    </row>
    <row r="52" ht="24" customHeight="1" s="248">
      <c r="B52" s="1238" t="inlineStr">
        <is>
          <t>4.3. Sposób ujęcia w prognozie WNIOSKOWANEJ POŻYCZKI FENG.01.02 oraz pozostałych zobowiązań finansowych (harmonogram spłaty kapitału i odsetek 0,5% / rynkowych, ujęcie Warunkowej Dotacji 5%/10%/15% oraz innych kredytów i leasingów):</t>
        </is>
      </c>
      <c r="C52" s="1242" t="n"/>
      <c r="D52" s="1242" t="n"/>
      <c r="E52" s="1242" t="n"/>
      <c r="F52" s="1242" t="n"/>
      <c r="G52" s="1243" t="n"/>
    </row>
    <row r="53" ht="54" customHeight="1" s="248">
      <c r="B53" s="1240" t="inlineStr">
        <is>
          <t>[WPISZ ZAŁOŻENIA FINANSOWE: potwierdzenie ujęcia wnioskowanej pożyczki w bilansie i rachunku przepływów pieniężnych, przyjęty okres karencji, wpływ Warunkowej Dotacji (pomniejszenia kapitału) po rozliczeniu inwestycji oraz obsługa istniejącego zadłużenia...]</t>
        </is>
      </c>
      <c r="C53" s="1244" t="n"/>
      <c r="D53" s="1244" t="n"/>
      <c r="E53" s="1244" t="n"/>
      <c r="F53" s="1244" t="n"/>
      <c r="G53" s="1245" t="n"/>
    </row>
    <row r="54" ht="20" customHeight="1" s="248">
      <c r="B54" s="931" t="inlineStr">
        <is>
          <t>Status opisania założeń prognozy (§ 6 ust. 3 pkt 6 UO):</t>
        </is>
      </c>
      <c r="D54" s="931">
        <f>IF(AND(LEN(TRIM(B49))&gt;20,LEN(TRIM(B51))&gt;20,LEN(TRIM(B53))&gt;20),"OK - Założenia prognozy opisane we wszystkich 3 obszarach","DO UZUPEŁNIENIA - Opisz założenia przychodowe, kosztowe i finansowe w żółtych polach powyżej")</f>
        <v/>
      </c>
    </row>
    <row r="56" ht="52" customHeight="1" s="248"/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mergeCells count="38">
    <mergeCell ref="B54:C54"/>
    <mergeCell ref="E18:U18"/>
    <mergeCell ref="E21:U21"/>
    <mergeCell ref="E12:U12"/>
    <mergeCell ref="B3:I3"/>
    <mergeCell ref="B53:G53"/>
    <mergeCell ref="E14:U14"/>
    <mergeCell ref="D54:G54"/>
    <mergeCell ref="E8:U8"/>
    <mergeCell ref="E17:U17"/>
    <mergeCell ref="B2:I2"/>
    <mergeCell ref="E20:U20"/>
    <mergeCell ref="B39:U39"/>
    <mergeCell ref="B49:G49"/>
    <mergeCell ref="E10:U10"/>
    <mergeCell ref="E19:U19"/>
    <mergeCell ref="E13:U13"/>
    <mergeCell ref="C42:U42"/>
    <mergeCell ref="B23:U23"/>
    <mergeCell ref="B51:G51"/>
    <mergeCell ref="E9:U9"/>
    <mergeCell ref="C45:U45"/>
    <mergeCell ref="E15:U15"/>
    <mergeCell ref="E6:U6"/>
    <mergeCell ref="B50:G50"/>
    <mergeCell ref="E11:U11"/>
    <mergeCell ref="B47:G47"/>
    <mergeCell ref="C41:U41"/>
    <mergeCell ref="B46:G46"/>
    <mergeCell ref="C44:U44"/>
    <mergeCell ref="C40:U40"/>
    <mergeCell ref="E7:U7"/>
    <mergeCell ref="E16:U16"/>
    <mergeCell ref="B52:G52"/>
    <mergeCell ref="C43:U43"/>
    <mergeCell ref="B48:G48"/>
    <mergeCell ref="B5:U5"/>
    <mergeCell ref="B4:I4"/>
  </mergeCells>
  <dataValidations count="1">
    <dataValidation sqref="C12" showDropDown="0" showInputMessage="0" showErrorMessage="0" allowBlank="0" type="list">
      <formula1>"0%,5%,10%,15%"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U312"/>
  <sheetViews>
    <sheetView showGridLines="1" topLeftCell="A2" zoomScale="98" zoomScaleNormal="98" workbookViewId="0">
      <pane xSplit="2" ySplit="7" topLeftCell="C9" activePane="bottomRight" state="frozen"/>
      <selection activeCell="A2" sqref="A2"/>
      <selection pane="topRight" activeCell="B2" sqref="B2"/>
      <selection pane="bottomLeft" activeCell="A8" sqref="A8"/>
      <selection pane="bottomRight" activeCell="M13" sqref="M13"/>
    </sheetView>
  </sheetViews>
  <sheetFormatPr baseColWidth="8" defaultColWidth="8.7109375" defaultRowHeight="12.75"/>
  <cols>
    <col width="6" customWidth="1" style="246" min="1" max="1"/>
    <col width="58" bestFit="1" customWidth="1" style="246" min="2" max="2"/>
    <col width="13" customWidth="1" style="246" min="3" max="4"/>
    <col width="13" customWidth="1" style="248" min="4" max="4"/>
    <col width="13" customWidth="1" style="246" min="5" max="5"/>
    <col width="13" customWidth="1" style="246" min="6" max="8"/>
    <col width="13" customWidth="1" style="248" min="7" max="7"/>
    <col width="13" customWidth="1" style="248" min="8" max="8"/>
    <col width="13" bestFit="1" customWidth="1" style="246" min="9" max="10"/>
    <col width="13" customWidth="1" style="248" min="10" max="10"/>
    <col width="13" bestFit="1" customWidth="1" style="246" min="11" max="11"/>
    <col width="13" customWidth="1" style="246" min="12" max="16384"/>
    <col width="13" customWidth="1" style="248" min="13" max="13"/>
    <col width="13" customWidth="1" style="248" min="14" max="14"/>
    <col width="13" customWidth="1" style="248" min="15" max="15"/>
    <col width="13" customWidth="1" style="248" min="16" max="16"/>
    <col width="13" customWidth="1" style="248" min="17" max="17"/>
    <col width="13" customWidth="1" style="248" min="18" max="18"/>
    <col width="13" customWidth="1" style="248" min="19" max="19"/>
    <col width="13" customWidth="1" style="248" min="20" max="20"/>
    <col width="13" customWidth="1" style="248" min="21" max="21"/>
  </cols>
  <sheetData>
    <row r="1" ht="42" customHeight="1" s="248">
      <c r="B1" s="165" t="n"/>
      <c r="C1" s="165" t="n"/>
      <c r="D1" s="165" t="n"/>
      <c r="E1" s="165" t="n"/>
      <c r="F1" s="165" t="n"/>
      <c r="G1" s="165" t="n"/>
    </row>
    <row r="2" ht="6" customHeight="1" s="248">
      <c r="B2" s="931" t="n"/>
      <c r="G2" s="165" t="n"/>
    </row>
    <row r="3" ht="6" customHeight="1" s="248">
      <c r="B3" s="932" t="n"/>
      <c r="F3" s="933" t="n"/>
      <c r="J3" s="934" t="n"/>
      <c r="K3" s="934" t="n"/>
    </row>
    <row r="4" ht="16" customHeight="1" s="248">
      <c r="B4" s="931" t="inlineStr">
        <is>
          <t>Załącznik nr 08a do Wniosku o pożyczkę – Pożyczka na transformację cyfrową i przyjazną dla środowiska (FENG.01.02 PARP)</t>
        </is>
      </c>
      <c r="J4" s="934" t="n"/>
      <c r="K4" s="934" t="n"/>
    </row>
    <row r="5" ht="16" customHeight="1" s="248">
      <c r="B5" s="932" t="inlineStr">
        <is>
          <t>Konsorcjum: Fundacja Kaliski Inkubator Przedsiębiorczości (ul. Adama Asnyka 65, 62-800 Kalisz, NIP: 6181003820) oraz ARR „AGROREG” S.A.</t>
        </is>
      </c>
      <c r="J5" s="934" t="n"/>
      <c r="K5" s="934" t="n"/>
    </row>
    <row r="6" ht="15" customHeight="1" s="248" thickBot="1">
      <c r="B6" s="936" t="inlineStr">
        <is>
          <t>RACHUNEK ZYSKÓW I STRAT (wariant porównawczy)</t>
        </is>
      </c>
      <c r="C6" s="937" t="n"/>
      <c r="D6" s="165" t="n"/>
      <c r="E6" s="165" t="n"/>
      <c r="F6" s="938" t="inlineStr">
        <is>
          <t>dane w tys. zł (np. 1 500,0 = 1 500 000 zł)</t>
        </is>
      </c>
      <c r="G6" s="165" t="n"/>
    </row>
    <row r="7" ht="13.5" customHeight="1" s="248" thickBot="1">
      <c r="A7" s="545" t="n"/>
      <c r="B7" s="939">
        <f>CONCATENATE("Nazwa Klienta: ",INSTRUKCJA_I_PARAMETRY!C6," (NIP: ",INSTRUKCJA_I_PARAMETRY!C7,")")</f>
        <v/>
      </c>
      <c r="C7" s="940" t="inlineStr">
        <is>
          <t>Wykonanie</t>
        </is>
      </c>
      <c r="D7" s="941" t="n"/>
      <c r="E7" s="940" t="inlineStr">
        <is>
          <t>Bieżący</t>
        </is>
      </c>
      <c r="F7" s="942" t="inlineStr">
        <is>
          <t>Prognoza na okres spłaty pożyczki FENG.01.02 (w tys. zł)</t>
        </is>
      </c>
      <c r="G7" s="943" t="n"/>
      <c r="H7" s="943" t="n"/>
      <c r="I7" s="943" t="n"/>
      <c r="J7" s="943" t="n"/>
      <c r="K7" s="943" t="n"/>
      <c r="L7" s="943" t="n"/>
      <c r="M7" s="943" t="n"/>
      <c r="N7" s="943" t="n"/>
      <c r="O7" s="943" t="n"/>
      <c r="P7" s="943" t="n"/>
      <c r="Q7" s="943" t="n"/>
      <c r="R7" s="943" t="n"/>
      <c r="S7" s="943" t="n"/>
      <c r="T7" s="943" t="n"/>
      <c r="U7" s="941" t="n"/>
    </row>
    <row r="8" ht="16.5" customHeight="1" s="248" thickBot="1">
      <c r="A8" s="562" t="n"/>
      <c r="B8" s="944" t="inlineStr">
        <is>
          <t>Wyszczególnienie</t>
        </is>
      </c>
      <c r="C8" s="1234">
        <f>DATE(INSTRUKCJA_I_PARAMETRY!$C$8-2,12,31)</f>
        <v/>
      </c>
      <c r="D8" s="1234">
        <f>DATE(INSTRUKCJA_I_PARAMETRY!$C$8-1,12,31)</f>
        <v/>
      </c>
      <c r="E8" s="946">
        <f>CONCATENATE(INSTRUKCJA_I_PARAMETRY!$C$8," (",INSTRUKCJA_I_PARAMETRY!$C$9,"m)")</f>
        <v/>
      </c>
      <c r="F8" s="1234">
        <f>DATE(INSTRUKCJA_I_PARAMETRY!$C$8+0,12,31)</f>
        <v/>
      </c>
      <c r="G8" s="1234">
        <f>DATE(INSTRUKCJA_I_PARAMETRY!$C$8+1,12,31)</f>
        <v/>
      </c>
      <c r="H8" s="1234">
        <f>DATE(INSTRUKCJA_I_PARAMETRY!$C$8+2,12,31)</f>
        <v/>
      </c>
      <c r="I8" s="1234">
        <f>DATE(INSTRUKCJA_I_PARAMETRY!$C$8+3,12,31)</f>
        <v/>
      </c>
      <c r="J8" s="1235">
        <f>DATE(INSTRUKCJA_I_PARAMETRY!$C$8+4,12,31)</f>
        <v/>
      </c>
      <c r="K8" s="1235">
        <f>DATE(INSTRUKCJA_I_PARAMETRY!$C$8+5,12,31)</f>
        <v/>
      </c>
      <c r="L8" s="1235">
        <f>DATE(INSTRUKCJA_I_PARAMETRY!$C$8+6,12,31)</f>
        <v/>
      </c>
      <c r="M8" s="1235">
        <f>DATE(INSTRUKCJA_I_PARAMETRY!$C$8+7,12,31)</f>
        <v/>
      </c>
      <c r="N8" s="1235">
        <f>DATE(INSTRUKCJA_I_PARAMETRY!$C$8+8,12,31)</f>
        <v/>
      </c>
      <c r="O8" s="1235">
        <f>DATE(INSTRUKCJA_I_PARAMETRY!$C$8+9,12,31)</f>
        <v/>
      </c>
      <c r="P8" s="1235">
        <f>DATE(INSTRUKCJA_I_PARAMETRY!$C$8+10,12,31)</f>
        <v/>
      </c>
      <c r="Q8" s="1235">
        <f>DATE(INSTRUKCJA_I_PARAMETRY!$C$8+11,12,31)</f>
        <v/>
      </c>
      <c r="R8" s="1235">
        <f>DATE(INSTRUKCJA_I_PARAMETRY!$C$8+12,12,31)</f>
        <v/>
      </c>
      <c r="S8" s="1235">
        <f>DATE(INSTRUKCJA_I_PARAMETRY!$C$8+13,12,31)</f>
        <v/>
      </c>
      <c r="T8" s="1235">
        <f>DATE(INSTRUKCJA_I_PARAMETRY!$C$8+14,12,31)</f>
        <v/>
      </c>
      <c r="U8" s="1235">
        <f>DATE(INSTRUKCJA_I_PARAMETRY!$C$8+15,12,31)</f>
        <v/>
      </c>
    </row>
    <row r="9" ht="15" customHeight="1" s="248" thickBot="1">
      <c r="A9" s="948" t="inlineStr">
        <is>
          <t>A</t>
        </is>
      </c>
      <c r="B9" s="949" t="inlineStr">
        <is>
          <t>Przychody netto ze sprzedaży i zrównane z nimi</t>
        </is>
      </c>
      <c r="C9" s="950">
        <f>SUM(C11:C14)</f>
        <v/>
      </c>
      <c r="D9" s="950">
        <f>SUM(D11:D14)</f>
        <v/>
      </c>
      <c r="E9" s="950">
        <f>SUM(E11:E14)</f>
        <v/>
      </c>
      <c r="F9" s="950">
        <f>SUM(F11:F14)</f>
        <v/>
      </c>
      <c r="G9" s="950">
        <f>SUM(G11:G14)</f>
        <v/>
      </c>
      <c r="H9" s="950">
        <f>SUM(H11:H14)</f>
        <v/>
      </c>
      <c r="I9" s="950">
        <f>SUM(I11:I14)</f>
        <v/>
      </c>
      <c r="J9" s="951">
        <f>SUM(J11:J14)</f>
        <v/>
      </c>
      <c r="K9" s="951">
        <f>SUM(K11:K14)</f>
        <v/>
      </c>
      <c r="L9" s="915">
        <f>SUM(L11:L14)</f>
        <v/>
      </c>
      <c r="M9" s="915">
        <f>SUM(M11:M14)</f>
        <v/>
      </c>
      <c r="N9" s="915">
        <f>SUM(N11:N14)</f>
        <v/>
      </c>
      <c r="O9" s="915">
        <f>SUM(O11:O14)</f>
        <v/>
      </c>
      <c r="P9" s="915">
        <f>SUM(P11:P14)</f>
        <v/>
      </c>
      <c r="Q9" s="915">
        <f>SUM(Q11:Q14)</f>
        <v/>
      </c>
      <c r="R9" s="915">
        <f>SUM(R11:R14)</f>
        <v/>
      </c>
      <c r="S9" s="915">
        <f>SUM(S11:S14)</f>
        <v/>
      </c>
      <c r="T9" s="915">
        <f>SUM(T11:T14)</f>
        <v/>
      </c>
      <c r="U9" s="915">
        <f>SUM(U11:U14)</f>
        <v/>
      </c>
    </row>
    <row r="10" ht="15" customHeight="1" s="248">
      <c r="A10" s="952" t="inlineStr">
        <is>
          <t xml:space="preserve"> - </t>
        </is>
      </c>
      <c r="B10" s="953" t="inlineStr">
        <is>
          <t xml:space="preserve"> - od jednostek powiązanych</t>
        </is>
      </c>
      <c r="C10" s="954" t="n">
        <v>0</v>
      </c>
      <c r="D10" s="954" t="n">
        <v>0</v>
      </c>
      <c r="E10" s="954" t="n">
        <v>0</v>
      </c>
      <c r="F10" s="954" t="n">
        <v>0</v>
      </c>
      <c r="G10" s="954" t="n">
        <v>0</v>
      </c>
      <c r="H10" s="954" t="n">
        <v>0</v>
      </c>
      <c r="I10" s="954" t="n">
        <v>0</v>
      </c>
      <c r="J10" s="955" t="n">
        <v>0</v>
      </c>
      <c r="K10" s="955" t="n">
        <v>0</v>
      </c>
      <c r="L10" s="956" t="n">
        <v>0</v>
      </c>
      <c r="M10" s="956" t="n">
        <v>0</v>
      </c>
      <c r="N10" s="956" t="n">
        <v>0</v>
      </c>
      <c r="O10" s="956" t="n">
        <v>0</v>
      </c>
      <c r="P10" s="956" t="n">
        <v>0</v>
      </c>
      <c r="Q10" s="956" t="n">
        <v>0</v>
      </c>
      <c r="R10" s="956" t="n">
        <v>0</v>
      </c>
      <c r="S10" s="956" t="n">
        <v>0</v>
      </c>
      <c r="T10" s="956" t="n">
        <v>0</v>
      </c>
      <c r="U10" s="956" t="n">
        <v>0</v>
      </c>
    </row>
    <row r="11" ht="15" customHeight="1" s="248">
      <c r="A11" s="952" t="inlineStr">
        <is>
          <t>I</t>
        </is>
      </c>
      <c r="B11" s="957" t="inlineStr">
        <is>
          <t xml:space="preserve"> Przychody netto ze sprzedaży produktów i usług</t>
        </is>
      </c>
      <c r="C11" s="954" t="n">
        <v>0</v>
      </c>
      <c r="D11" s="954" t="n">
        <v>0</v>
      </c>
      <c r="E11" s="954" t="n">
        <v>0</v>
      </c>
      <c r="F11" s="954" t="n">
        <v>0</v>
      </c>
      <c r="G11" s="954" t="n">
        <v>0</v>
      </c>
      <c r="H11" s="954" t="n">
        <v>0</v>
      </c>
      <c r="I11" s="954" t="n">
        <v>0</v>
      </c>
      <c r="J11" s="955" t="n">
        <v>0</v>
      </c>
      <c r="K11" s="956" t="n">
        <v>0</v>
      </c>
      <c r="L11" s="956" t="n">
        <v>0</v>
      </c>
      <c r="M11" s="956" t="n">
        <v>0</v>
      </c>
      <c r="N11" s="956" t="n">
        <v>0</v>
      </c>
      <c r="O11" s="956" t="n">
        <v>0</v>
      </c>
      <c r="P11" s="956" t="n">
        <v>0</v>
      </c>
      <c r="Q11" s="956" t="n">
        <v>0</v>
      </c>
      <c r="R11" s="956" t="n">
        <v>0</v>
      </c>
      <c r="S11" s="956" t="n">
        <v>0</v>
      </c>
      <c r="T11" s="956" t="n">
        <v>0</v>
      </c>
      <c r="U11" s="956" t="n">
        <v>0</v>
      </c>
    </row>
    <row r="12" ht="22.5" customHeight="1" s="248">
      <c r="A12" s="952" t="inlineStr">
        <is>
          <t>II</t>
        </is>
      </c>
      <c r="B12" s="958" t="inlineStr">
        <is>
          <t>Zmiana stanu produktów (zwiększenie – wartość dodatnia, zmniejszenie – wartość ujemna)</t>
        </is>
      </c>
      <c r="C12" s="954" t="n">
        <v>0</v>
      </c>
      <c r="D12" s="954" t="n">
        <v>0</v>
      </c>
      <c r="E12" s="954" t="n">
        <v>0</v>
      </c>
      <c r="F12" s="954" t="n">
        <v>0</v>
      </c>
      <c r="G12" s="954" t="n">
        <v>0</v>
      </c>
      <c r="H12" s="954" t="n">
        <v>0</v>
      </c>
      <c r="I12" s="954" t="n">
        <v>0</v>
      </c>
      <c r="J12" s="956" t="n">
        <v>0</v>
      </c>
      <c r="K12" s="956" t="n">
        <v>0</v>
      </c>
      <c r="L12" s="956" t="n">
        <v>0</v>
      </c>
      <c r="M12" s="956" t="n">
        <v>0</v>
      </c>
      <c r="N12" s="956" t="n">
        <v>0</v>
      </c>
      <c r="O12" s="956" t="n">
        <v>0</v>
      </c>
      <c r="P12" s="956" t="n">
        <v>0</v>
      </c>
      <c r="Q12" s="956" t="n">
        <v>0</v>
      </c>
      <c r="R12" s="956" t="n">
        <v>0</v>
      </c>
      <c r="S12" s="956" t="n">
        <v>0</v>
      </c>
      <c r="T12" s="956" t="n">
        <v>0</v>
      </c>
      <c r="U12" s="956" t="n">
        <v>0</v>
      </c>
    </row>
    <row r="13">
      <c r="A13" s="952" t="inlineStr">
        <is>
          <t>III</t>
        </is>
      </c>
      <c r="B13" s="959" t="inlineStr">
        <is>
          <t>III.Koszt wytworzenia produktów na własne potrzeby jednostki</t>
        </is>
      </c>
      <c r="C13" s="954" t="n">
        <v>0</v>
      </c>
      <c r="D13" s="954" t="n">
        <v>0</v>
      </c>
      <c r="E13" s="954" t="n">
        <v>0</v>
      </c>
      <c r="F13" s="954" t="n">
        <v>0</v>
      </c>
      <c r="G13" s="954" t="n">
        <v>0</v>
      </c>
      <c r="H13" s="954" t="n">
        <v>0</v>
      </c>
      <c r="I13" s="954" t="n">
        <v>0</v>
      </c>
      <c r="J13" s="956" t="n">
        <v>0</v>
      </c>
      <c r="K13" s="956" t="n">
        <v>0</v>
      </c>
      <c r="L13" s="956" t="n">
        <v>0</v>
      </c>
      <c r="M13" s="956" t="n">
        <v>0</v>
      </c>
      <c r="N13" s="956" t="n">
        <v>0</v>
      </c>
      <c r="O13" s="956" t="n">
        <v>0</v>
      </c>
      <c r="P13" s="956" t="n">
        <v>0</v>
      </c>
      <c r="Q13" s="956" t="n">
        <v>0</v>
      </c>
      <c r="R13" s="956" t="n">
        <v>0</v>
      </c>
      <c r="S13" s="956" t="n">
        <v>0</v>
      </c>
      <c r="T13" s="956" t="n">
        <v>0</v>
      </c>
      <c r="U13" s="956" t="n">
        <v>0</v>
      </c>
    </row>
    <row r="14" ht="13.5" customHeight="1" s="248" thickBot="1">
      <c r="A14" s="952" t="inlineStr">
        <is>
          <t>IV</t>
        </is>
      </c>
      <c r="B14" s="959" t="inlineStr">
        <is>
          <t>IV.Przychody netto ze sprzedazy towarów i materiałów</t>
        </is>
      </c>
      <c r="C14" s="954" t="n">
        <v>0</v>
      </c>
      <c r="D14" s="954" t="n">
        <v>0</v>
      </c>
      <c r="E14" s="954" t="n">
        <v>0</v>
      </c>
      <c r="F14" s="954" t="n">
        <v>0</v>
      </c>
      <c r="G14" s="954" t="n">
        <v>0</v>
      </c>
      <c r="H14" s="954" t="n">
        <v>0</v>
      </c>
      <c r="I14" s="954" t="n">
        <v>0</v>
      </c>
      <c r="J14" s="956" t="n">
        <v>0</v>
      </c>
      <c r="K14" s="956" t="n">
        <v>0</v>
      </c>
      <c r="L14" s="956" t="n">
        <v>0</v>
      </c>
      <c r="M14" s="956" t="n">
        <v>0</v>
      </c>
      <c r="N14" s="956" t="n">
        <v>0</v>
      </c>
      <c r="O14" s="956" t="n">
        <v>0</v>
      </c>
      <c r="P14" s="956" t="n">
        <v>0</v>
      </c>
      <c r="Q14" s="956" t="n">
        <v>0</v>
      </c>
      <c r="R14" s="956" t="n">
        <v>0</v>
      </c>
      <c r="S14" s="956" t="n">
        <v>0</v>
      </c>
      <c r="T14" s="956" t="n">
        <v>0</v>
      </c>
      <c r="U14" s="956" t="n">
        <v>0</v>
      </c>
    </row>
    <row r="15" ht="15" customHeight="1" s="248" thickBot="1">
      <c r="A15" s="948" t="inlineStr">
        <is>
          <t>B</t>
        </is>
      </c>
      <c r="B15" s="960" t="inlineStr">
        <is>
          <t>Koszty działalności operacyjnej</t>
        </is>
      </c>
      <c r="C15" s="950">
        <f>C16+C17+C18+C19+C21+C22+C24+C25</f>
        <v/>
      </c>
      <c r="D15" s="950">
        <f>D16+D17+D18+D19+D21+D22+D24+D25</f>
        <v/>
      </c>
      <c r="E15" s="950">
        <f>E16+E17+E18+E19+E21+E22+E24+E25</f>
        <v/>
      </c>
      <c r="F15" s="950">
        <f>F16+F17+F18+F19+F21+F22+F24+F25</f>
        <v/>
      </c>
      <c r="G15" s="950">
        <f>G16+G17+G18+G19+G21+G22+G24+G25</f>
        <v/>
      </c>
      <c r="H15" s="950">
        <f>H16+H17+H18+H19+H21+H22+H24+H25</f>
        <v/>
      </c>
      <c r="I15" s="950">
        <f>I16+I17+I18+I19+I21+I22+I24+I25</f>
        <v/>
      </c>
      <c r="J15" s="951">
        <f>J16+J17+J18+J19+J21+J22+J24+J25</f>
        <v/>
      </c>
      <c r="K15" s="915">
        <f>K16+K17+K18+K19+K21+K22+K24+K25</f>
        <v/>
      </c>
      <c r="L15" s="915">
        <f>L16+L17+L18+L19+L21+L22+L24+L25</f>
        <v/>
      </c>
      <c r="M15" s="915">
        <f>M16+M17+M18+M19+M21+M22+M24+M25</f>
        <v/>
      </c>
      <c r="N15" s="915">
        <f>N16+N17+N18+N19+N21+N22+N24+N25</f>
        <v/>
      </c>
      <c r="O15" s="915">
        <f>O16+O17+O18+O19+O21+O22+O24+O25</f>
        <v/>
      </c>
      <c r="P15" s="915">
        <f>P16+P17+P18+P19+P21+P22+P24+P25</f>
        <v/>
      </c>
      <c r="Q15" s="915">
        <f>Q16+Q17+Q18+Q19+Q21+Q22+Q24+Q25</f>
        <v/>
      </c>
      <c r="R15" s="915">
        <f>R16+R17+R18+R19+R21+R22+R24+R25</f>
        <v/>
      </c>
      <c r="S15" s="915">
        <f>S16+S17+S18+S19+S21+S22+S24+S25</f>
        <v/>
      </c>
      <c r="T15" s="915">
        <f>T16+T17+T18+T19+T21+T22+T24+T25</f>
        <v/>
      </c>
      <c r="U15" s="915">
        <f>U16+U17+U18+U19+U21+U22+U24+U25</f>
        <v/>
      </c>
    </row>
    <row r="16" ht="15" customHeight="1" s="248">
      <c r="A16" s="952" t="inlineStr">
        <is>
          <t>I</t>
        </is>
      </c>
      <c r="B16" s="957" t="inlineStr">
        <is>
          <t>Amortyzacja</t>
        </is>
      </c>
      <c r="C16" s="961" t="n">
        <v>0</v>
      </c>
      <c r="D16" s="961" t="n">
        <v>0</v>
      </c>
      <c r="E16" s="961" t="n">
        <v>0</v>
      </c>
      <c r="F16" s="961" t="n">
        <v>0</v>
      </c>
      <c r="G16" s="961" t="n">
        <v>0</v>
      </c>
      <c r="H16" s="961" t="n">
        <v>0</v>
      </c>
      <c r="I16" s="961" t="n">
        <v>0</v>
      </c>
      <c r="J16" s="955" t="n">
        <v>0</v>
      </c>
      <c r="K16" s="956" t="n">
        <v>0</v>
      </c>
      <c r="L16" s="956" t="n">
        <v>0</v>
      </c>
      <c r="M16" s="956" t="n">
        <v>0</v>
      </c>
      <c r="N16" s="956" t="n">
        <v>0</v>
      </c>
      <c r="O16" s="956" t="n">
        <v>0</v>
      </c>
      <c r="P16" s="956" t="n">
        <v>0</v>
      </c>
      <c r="Q16" s="956" t="n">
        <v>0</v>
      </c>
      <c r="R16" s="956" t="n">
        <v>0</v>
      </c>
      <c r="S16" s="956" t="n">
        <v>0</v>
      </c>
      <c r="T16" s="956" t="n">
        <v>0</v>
      </c>
      <c r="U16" s="956" t="n">
        <v>0</v>
      </c>
    </row>
    <row r="17" ht="15" customHeight="1" s="248">
      <c r="A17" s="952" t="inlineStr">
        <is>
          <t>II</t>
        </is>
      </c>
      <c r="B17" s="957" t="inlineStr">
        <is>
          <t>Zużycie materiałów i energii</t>
        </is>
      </c>
      <c r="C17" s="961" t="n">
        <v>0</v>
      </c>
      <c r="D17" s="961" t="n">
        <v>0</v>
      </c>
      <c r="E17" s="961" t="n">
        <v>0</v>
      </c>
      <c r="F17" s="961" t="n">
        <v>0</v>
      </c>
      <c r="G17" s="961" t="n">
        <v>0</v>
      </c>
      <c r="H17" s="961" t="n">
        <v>0</v>
      </c>
      <c r="I17" s="961" t="n">
        <v>0</v>
      </c>
      <c r="J17" s="955" t="n">
        <v>0</v>
      </c>
      <c r="K17" s="955" t="n">
        <v>0</v>
      </c>
      <c r="L17" s="956" t="n">
        <v>0</v>
      </c>
      <c r="M17" s="956" t="n">
        <v>0</v>
      </c>
      <c r="N17" s="956" t="n">
        <v>0</v>
      </c>
      <c r="O17" s="956" t="n">
        <v>0</v>
      </c>
      <c r="P17" s="956" t="n">
        <v>0</v>
      </c>
      <c r="Q17" s="956" t="n">
        <v>0</v>
      </c>
      <c r="R17" s="956" t="n">
        <v>0</v>
      </c>
      <c r="S17" s="956" t="n">
        <v>0</v>
      </c>
      <c r="T17" s="956" t="n">
        <v>0</v>
      </c>
      <c r="U17" s="956" t="n">
        <v>0</v>
      </c>
    </row>
    <row r="18" ht="15" customHeight="1" s="248">
      <c r="A18" s="952" t="inlineStr">
        <is>
          <t>III</t>
        </is>
      </c>
      <c r="B18" s="957" t="inlineStr">
        <is>
          <t>Usługi obce</t>
        </is>
      </c>
      <c r="C18" s="961" t="n">
        <v>0</v>
      </c>
      <c r="D18" s="961" t="n">
        <v>0</v>
      </c>
      <c r="E18" s="961" t="n">
        <v>0</v>
      </c>
      <c r="F18" s="961" t="n">
        <v>0</v>
      </c>
      <c r="G18" s="961" t="n">
        <v>0</v>
      </c>
      <c r="H18" s="961" t="n">
        <v>0</v>
      </c>
      <c r="I18" s="961" t="n">
        <v>0</v>
      </c>
      <c r="J18" s="955" t="n">
        <v>0</v>
      </c>
      <c r="K18" s="955" t="n">
        <v>0</v>
      </c>
      <c r="L18" s="956" t="n">
        <v>0</v>
      </c>
      <c r="M18" s="956" t="n">
        <v>0</v>
      </c>
      <c r="N18" s="956" t="n">
        <v>0</v>
      </c>
      <c r="O18" s="956" t="n">
        <v>0</v>
      </c>
      <c r="P18" s="956" t="n">
        <v>0</v>
      </c>
      <c r="Q18" s="956" t="n">
        <v>0</v>
      </c>
      <c r="R18" s="956" t="n">
        <v>0</v>
      </c>
      <c r="S18" s="956" t="n">
        <v>0</v>
      </c>
      <c r="T18" s="956" t="n">
        <v>0</v>
      </c>
      <c r="U18" s="956" t="n">
        <v>0</v>
      </c>
    </row>
    <row r="19" ht="15" customHeight="1" s="248">
      <c r="A19" s="952" t="inlineStr">
        <is>
          <t>IV</t>
        </is>
      </c>
      <c r="B19" s="957" t="inlineStr">
        <is>
          <t xml:space="preserve"> Podatki i oplaty, w tym:</t>
        </is>
      </c>
      <c r="C19" s="961" t="n">
        <v>0</v>
      </c>
      <c r="D19" s="961" t="n">
        <v>0</v>
      </c>
      <c r="E19" s="961" t="n">
        <v>0</v>
      </c>
      <c r="F19" s="961" t="n">
        <v>0</v>
      </c>
      <c r="G19" s="961" t="n">
        <v>0</v>
      </c>
      <c r="H19" s="961" t="n">
        <v>0</v>
      </c>
      <c r="I19" s="961" t="n">
        <v>0</v>
      </c>
      <c r="J19" s="955" t="n">
        <v>0</v>
      </c>
      <c r="K19" s="955" t="n">
        <v>0</v>
      </c>
      <c r="L19" s="956" t="n">
        <v>0</v>
      </c>
      <c r="M19" s="956" t="n">
        <v>0</v>
      </c>
      <c r="N19" s="956" t="n">
        <v>0</v>
      </c>
      <c r="O19" s="956" t="n">
        <v>0</v>
      </c>
      <c r="P19" s="956" t="n">
        <v>0</v>
      </c>
      <c r="Q19" s="956" t="n">
        <v>0</v>
      </c>
      <c r="R19" s="956" t="n">
        <v>0</v>
      </c>
      <c r="S19" s="956" t="n">
        <v>0</v>
      </c>
      <c r="T19" s="956" t="n">
        <v>0</v>
      </c>
      <c r="U19" s="956" t="n">
        <v>0</v>
      </c>
    </row>
    <row r="20" ht="15" customHeight="1" s="248">
      <c r="A20" s="952" t="n"/>
      <c r="B20" s="957" t="inlineStr">
        <is>
          <t xml:space="preserve"> - podatek akcyzowy</t>
        </is>
      </c>
      <c r="C20" s="961" t="n">
        <v>0</v>
      </c>
      <c r="D20" s="961" t="n">
        <v>0</v>
      </c>
      <c r="E20" s="961" t="n">
        <v>0</v>
      </c>
      <c r="F20" s="961" t="n">
        <v>0</v>
      </c>
      <c r="G20" s="961" t="n">
        <v>0</v>
      </c>
      <c r="H20" s="961" t="n">
        <v>0</v>
      </c>
      <c r="I20" s="961" t="n">
        <v>0</v>
      </c>
      <c r="J20" s="955" t="n">
        <v>0</v>
      </c>
      <c r="K20" s="955" t="n">
        <v>0</v>
      </c>
      <c r="L20" s="956" t="n">
        <v>0</v>
      </c>
      <c r="M20" s="956" t="n">
        <v>0</v>
      </c>
      <c r="N20" s="956" t="n">
        <v>0</v>
      </c>
      <c r="O20" s="956" t="n">
        <v>0</v>
      </c>
      <c r="P20" s="956" t="n">
        <v>0</v>
      </c>
      <c r="Q20" s="956" t="n">
        <v>0</v>
      </c>
      <c r="R20" s="956" t="n">
        <v>0</v>
      </c>
      <c r="S20" s="956" t="n">
        <v>0</v>
      </c>
      <c r="T20" s="956" t="n">
        <v>0</v>
      </c>
      <c r="U20" s="956" t="n">
        <v>0</v>
      </c>
    </row>
    <row r="21" ht="15" customHeight="1" s="248">
      <c r="A21" s="952" t="inlineStr">
        <is>
          <t>V</t>
        </is>
      </c>
      <c r="B21" s="957" t="inlineStr">
        <is>
          <t>Wynagrodzenia</t>
        </is>
      </c>
      <c r="C21" s="961" t="n">
        <v>0</v>
      </c>
      <c r="D21" s="961" t="n">
        <v>0</v>
      </c>
      <c r="E21" s="961" t="n">
        <v>0</v>
      </c>
      <c r="F21" s="961" t="n">
        <v>0</v>
      </c>
      <c r="G21" s="961" t="n">
        <v>0</v>
      </c>
      <c r="H21" s="961" t="n">
        <v>0</v>
      </c>
      <c r="I21" s="961" t="n">
        <v>0</v>
      </c>
      <c r="J21" s="955" t="n">
        <v>0</v>
      </c>
      <c r="K21" s="955" t="n">
        <v>0</v>
      </c>
      <c r="L21" s="956" t="n">
        <v>0</v>
      </c>
      <c r="M21" s="956" t="n">
        <v>0</v>
      </c>
      <c r="N21" s="956" t="n">
        <v>0</v>
      </c>
      <c r="O21" s="956" t="n">
        <v>0</v>
      </c>
      <c r="P21" s="956" t="n">
        <v>0</v>
      </c>
      <c r="Q21" s="956" t="n">
        <v>0</v>
      </c>
      <c r="R21" s="956" t="n">
        <v>0</v>
      </c>
      <c r="S21" s="956" t="n">
        <v>0</v>
      </c>
      <c r="T21" s="956" t="n">
        <v>0</v>
      </c>
      <c r="U21" s="956" t="n">
        <v>0</v>
      </c>
    </row>
    <row r="22" ht="15" customHeight="1" s="248">
      <c r="A22" s="952" t="inlineStr">
        <is>
          <t>VI</t>
        </is>
      </c>
      <c r="B22" s="957" t="inlineStr">
        <is>
          <t>Ubezpieczenia społeczne i inne świadczenia, w tym:</t>
        </is>
      </c>
      <c r="C22" s="961" t="n">
        <v>0</v>
      </c>
      <c r="D22" s="961" t="n">
        <v>0</v>
      </c>
      <c r="E22" s="961" t="n">
        <v>0</v>
      </c>
      <c r="F22" s="961" t="n">
        <v>0</v>
      </c>
      <c r="G22" s="961" t="n">
        <v>0</v>
      </c>
      <c r="H22" s="961" t="n">
        <v>0</v>
      </c>
      <c r="I22" s="961" t="n">
        <v>0</v>
      </c>
      <c r="J22" s="955" t="n">
        <v>0</v>
      </c>
      <c r="K22" s="955" t="n">
        <v>0</v>
      </c>
      <c r="L22" s="956" t="n">
        <v>0</v>
      </c>
      <c r="M22" s="956" t="n">
        <v>0</v>
      </c>
      <c r="N22" s="956" t="n">
        <v>0</v>
      </c>
      <c r="O22" s="956" t="n">
        <v>0</v>
      </c>
      <c r="P22" s="956" t="n">
        <v>0</v>
      </c>
      <c r="Q22" s="956" t="n">
        <v>0</v>
      </c>
      <c r="R22" s="956" t="n">
        <v>0</v>
      </c>
      <c r="S22" s="956" t="n">
        <v>0</v>
      </c>
      <c r="T22" s="956" t="n">
        <v>0</v>
      </c>
      <c r="U22" s="956" t="n">
        <v>0</v>
      </c>
    </row>
    <row r="23" ht="15" customHeight="1" s="248">
      <c r="A23" s="952" t="n"/>
      <c r="B23" s="962" t="inlineStr">
        <is>
          <t xml:space="preserve">  -  emerytalne</t>
        </is>
      </c>
      <c r="C23" s="961" t="n">
        <v>0</v>
      </c>
      <c r="D23" s="961" t="n">
        <v>0</v>
      </c>
      <c r="E23" s="961" t="n">
        <v>0</v>
      </c>
      <c r="F23" s="961" t="n">
        <v>0</v>
      </c>
      <c r="G23" s="961" t="n">
        <v>0</v>
      </c>
      <c r="H23" s="961" t="n">
        <v>0</v>
      </c>
      <c r="I23" s="961" t="n">
        <v>0</v>
      </c>
      <c r="J23" s="955" t="n">
        <v>0</v>
      </c>
      <c r="K23" s="955" t="n">
        <v>0</v>
      </c>
      <c r="L23" s="956" t="n">
        <v>0</v>
      </c>
      <c r="M23" s="956" t="n">
        <v>0</v>
      </c>
      <c r="N23" s="956" t="n">
        <v>0</v>
      </c>
      <c r="O23" s="956" t="n">
        <v>0</v>
      </c>
      <c r="P23" s="956" t="n">
        <v>0</v>
      </c>
      <c r="Q23" s="956" t="n">
        <v>0</v>
      </c>
      <c r="R23" s="956" t="n">
        <v>0</v>
      </c>
      <c r="S23" s="956" t="n">
        <v>0</v>
      </c>
      <c r="T23" s="956" t="n">
        <v>0</v>
      </c>
      <c r="U23" s="956" t="n">
        <v>0</v>
      </c>
    </row>
    <row r="24" ht="15" customHeight="1" s="248">
      <c r="A24" s="952" t="inlineStr">
        <is>
          <t>VII</t>
        </is>
      </c>
      <c r="B24" s="957" t="inlineStr">
        <is>
          <t>Pozostałe koszty</t>
        </is>
      </c>
      <c r="C24" s="961" t="n">
        <v>0</v>
      </c>
      <c r="D24" s="961" t="n">
        <v>0</v>
      </c>
      <c r="E24" s="963" t="n">
        <v>0</v>
      </c>
      <c r="F24" s="963" t="n">
        <v>0</v>
      </c>
      <c r="G24" s="963" t="n">
        <v>0</v>
      </c>
      <c r="H24" s="963" t="n">
        <v>0</v>
      </c>
      <c r="I24" s="963" t="n">
        <v>0</v>
      </c>
      <c r="J24" s="955" t="n">
        <v>0</v>
      </c>
      <c r="K24" s="955" t="n">
        <v>0</v>
      </c>
      <c r="L24" s="955" t="n">
        <v>0</v>
      </c>
      <c r="M24" s="956" t="n">
        <v>0</v>
      </c>
      <c r="N24" s="956" t="n">
        <v>0</v>
      </c>
      <c r="O24" s="956" t="n">
        <v>0</v>
      </c>
      <c r="P24" s="956" t="n">
        <v>0</v>
      </c>
      <c r="Q24" s="956" t="n">
        <v>0</v>
      </c>
      <c r="R24" s="956" t="n">
        <v>0</v>
      </c>
      <c r="S24" s="956" t="n">
        <v>0</v>
      </c>
      <c r="T24" s="956" t="n">
        <v>0</v>
      </c>
      <c r="U24" s="956" t="n">
        <v>0</v>
      </c>
    </row>
    <row r="25" ht="15" customHeight="1" s="248" thickBot="1">
      <c r="A25" s="952" t="inlineStr">
        <is>
          <t>VIII</t>
        </is>
      </c>
      <c r="B25" s="962" t="inlineStr">
        <is>
          <t>Wartość sprzedanych towarów i materiałów</t>
        </is>
      </c>
      <c r="C25" s="961" t="n">
        <v>0</v>
      </c>
      <c r="D25" s="961" t="n">
        <v>0</v>
      </c>
      <c r="E25" s="963" t="n">
        <v>0</v>
      </c>
      <c r="F25" s="963" t="n">
        <v>0</v>
      </c>
      <c r="G25" s="963" t="n">
        <v>0</v>
      </c>
      <c r="H25" s="963" t="n">
        <v>0</v>
      </c>
      <c r="I25" s="963" t="n">
        <v>0</v>
      </c>
      <c r="J25" s="955" t="n">
        <v>0</v>
      </c>
      <c r="K25" s="955" t="n">
        <v>0</v>
      </c>
      <c r="L25" s="956" t="n">
        <v>0</v>
      </c>
      <c r="M25" s="956" t="n">
        <v>0</v>
      </c>
      <c r="N25" s="956" t="n">
        <v>0</v>
      </c>
      <c r="O25" s="956" t="n">
        <v>0</v>
      </c>
      <c r="P25" s="956" t="n">
        <v>0</v>
      </c>
      <c r="Q25" s="956" t="n">
        <v>0</v>
      </c>
      <c r="R25" s="956" t="n">
        <v>0</v>
      </c>
      <c r="S25" s="956" t="n">
        <v>0</v>
      </c>
      <c r="T25" s="956" t="n">
        <v>0</v>
      </c>
      <c r="U25" s="956" t="n">
        <v>0</v>
      </c>
    </row>
    <row r="26" ht="15" customHeight="1" s="248" thickBot="1">
      <c r="A26" s="948" t="inlineStr">
        <is>
          <t>C</t>
        </is>
      </c>
      <c r="B26" s="960" t="inlineStr">
        <is>
          <t>Zysk (strata) ze sprzedaży (A-B)</t>
        </is>
      </c>
      <c r="C26" s="964">
        <f>C9-C15</f>
        <v/>
      </c>
      <c r="D26" s="964">
        <f>D9-D15</f>
        <v/>
      </c>
      <c r="E26" s="964">
        <f>E9-E15</f>
        <v/>
      </c>
      <c r="F26" s="964">
        <f>F9-F15</f>
        <v/>
      </c>
      <c r="G26" s="964">
        <f>G9-G15</f>
        <v/>
      </c>
      <c r="H26" s="964">
        <f>H9-H15</f>
        <v/>
      </c>
      <c r="I26" s="964">
        <f>I9-I15</f>
        <v/>
      </c>
      <c r="J26" s="965">
        <f>J9-J15</f>
        <v/>
      </c>
      <c r="K26" s="928">
        <f>K9-K15</f>
        <v/>
      </c>
      <c r="L26" s="928">
        <f>L9-L15</f>
        <v/>
      </c>
      <c r="M26" s="928">
        <f>M9-M15</f>
        <v/>
      </c>
      <c r="N26" s="928">
        <f>N9-N15</f>
        <v/>
      </c>
      <c r="O26" s="928">
        <f>O9-O15</f>
        <v/>
      </c>
      <c r="P26" s="928">
        <f>P9-P15</f>
        <v/>
      </c>
      <c r="Q26" s="928">
        <f>Q9-Q15</f>
        <v/>
      </c>
      <c r="R26" s="928">
        <f>R9-R15</f>
        <v/>
      </c>
      <c r="S26" s="928">
        <f>S9-S15</f>
        <v/>
      </c>
      <c r="T26" s="928">
        <f>T9-T15</f>
        <v/>
      </c>
      <c r="U26" s="928">
        <f>U9-U15</f>
        <v/>
      </c>
    </row>
    <row r="27" ht="15" customHeight="1" s="248">
      <c r="A27" s="948" t="inlineStr">
        <is>
          <t>D</t>
        </is>
      </c>
      <c r="B27" s="960" t="inlineStr">
        <is>
          <t xml:space="preserve"> Pozostałe przychody operacyjne</t>
        </is>
      </c>
      <c r="C27" s="966">
        <f>SUM(C28:C31)</f>
        <v/>
      </c>
      <c r="D27" s="966">
        <f>SUM(D28:D31)</f>
        <v/>
      </c>
      <c r="E27" s="966">
        <f>SUM(E28:E31)</f>
        <v/>
      </c>
      <c r="F27" s="966">
        <f>SUM(F28:F31)</f>
        <v/>
      </c>
      <c r="G27" s="966">
        <f>SUM(G28:G31)</f>
        <v/>
      </c>
      <c r="H27" s="966">
        <f>SUM(H28:H31)</f>
        <v/>
      </c>
      <c r="I27" s="966">
        <f>SUM(I28:I31)</f>
        <v/>
      </c>
      <c r="J27" s="915">
        <f>SUM(J28:J31)</f>
        <v/>
      </c>
      <c r="K27" s="915">
        <f>SUM(K28:K31)</f>
        <v/>
      </c>
      <c r="L27" s="915">
        <f>SUM(L28:L31)</f>
        <v/>
      </c>
      <c r="M27" s="915">
        <f>SUM(M28:M31)</f>
        <v/>
      </c>
      <c r="N27" s="915">
        <f>SUM(N28:N31)</f>
        <v/>
      </c>
      <c r="O27" s="915">
        <f>SUM(O28:O31)</f>
        <v/>
      </c>
      <c r="P27" s="915">
        <f>SUM(P28:P31)</f>
        <v/>
      </c>
      <c r="Q27" s="915">
        <f>SUM(Q28:Q31)</f>
        <v/>
      </c>
      <c r="R27" s="915">
        <f>SUM(R28:R31)</f>
        <v/>
      </c>
      <c r="S27" s="915">
        <f>SUM(S28:S31)</f>
        <v/>
      </c>
      <c r="T27" s="915">
        <f>SUM(T28:T31)</f>
        <v/>
      </c>
      <c r="U27" s="915">
        <f>SUM(U28:U31)</f>
        <v/>
      </c>
    </row>
    <row r="28" ht="15" customHeight="1" s="248">
      <c r="A28" s="952" t="inlineStr">
        <is>
          <t>I</t>
        </is>
      </c>
      <c r="B28" s="957" t="inlineStr">
        <is>
          <t xml:space="preserve"> Zysk z tytułu rozchodu niefinansowych aktywów trwałych</t>
        </is>
      </c>
      <c r="C28" s="961" t="n">
        <v>0</v>
      </c>
      <c r="D28" s="961" t="n">
        <v>0</v>
      </c>
      <c r="E28" s="961" t="n">
        <v>0</v>
      </c>
      <c r="F28" s="961" t="n">
        <v>0</v>
      </c>
      <c r="G28" s="961" t="n">
        <v>0</v>
      </c>
      <c r="H28" s="961" t="n">
        <v>0</v>
      </c>
      <c r="I28" s="961" t="n">
        <v>0</v>
      </c>
      <c r="J28" s="956" t="n">
        <v>0</v>
      </c>
      <c r="K28" s="956" t="n">
        <v>0</v>
      </c>
      <c r="L28" s="956" t="n">
        <v>0</v>
      </c>
      <c r="M28" s="956" t="n">
        <v>0</v>
      </c>
      <c r="N28" s="956" t="n">
        <v>0</v>
      </c>
      <c r="O28" s="956" t="n">
        <v>0</v>
      </c>
      <c r="P28" s="956" t="n">
        <v>0</v>
      </c>
      <c r="Q28" s="956" t="n">
        <v>0</v>
      </c>
      <c r="R28" s="956" t="n">
        <v>0</v>
      </c>
      <c r="S28" s="956" t="n">
        <v>0</v>
      </c>
      <c r="T28" s="956" t="n">
        <v>0</v>
      </c>
      <c r="U28" s="956" t="n">
        <v>0</v>
      </c>
    </row>
    <row r="29" ht="15" customHeight="1" s="248">
      <c r="A29" s="952" t="inlineStr">
        <is>
          <t>II</t>
        </is>
      </c>
      <c r="B29" s="957" t="inlineStr">
        <is>
          <t>Dotacje</t>
        </is>
      </c>
      <c r="C29" s="961" t="n">
        <v>0</v>
      </c>
      <c r="D29" s="961" t="n">
        <v>0</v>
      </c>
      <c r="E29" s="961" t="n">
        <v>0</v>
      </c>
      <c r="F29" s="961" t="n">
        <v>0</v>
      </c>
      <c r="G29" s="961" t="n">
        <v>0</v>
      </c>
      <c r="H29" s="961" t="n">
        <v>0</v>
      </c>
      <c r="I29" s="961" t="n">
        <v>0</v>
      </c>
      <c r="J29" s="956" t="n">
        <v>0</v>
      </c>
      <c r="K29" s="956" t="n">
        <v>0</v>
      </c>
      <c r="L29" s="956" t="n">
        <v>0</v>
      </c>
      <c r="M29" s="956" t="n">
        <v>0</v>
      </c>
      <c r="N29" s="956" t="n">
        <v>0</v>
      </c>
      <c r="O29" s="956" t="n">
        <v>0</v>
      </c>
      <c r="P29" s="956" t="n">
        <v>0</v>
      </c>
      <c r="Q29" s="956" t="n">
        <v>0</v>
      </c>
      <c r="R29" s="956" t="n">
        <v>0</v>
      </c>
      <c r="S29" s="956" t="n">
        <v>0</v>
      </c>
      <c r="T29" s="956" t="n">
        <v>0</v>
      </c>
      <c r="U29" s="956" t="n">
        <v>0</v>
      </c>
    </row>
    <row r="30" ht="15" customHeight="1" s="248">
      <c r="A30" s="952" t="inlineStr">
        <is>
          <t>III</t>
        </is>
      </c>
      <c r="B30" s="957" t="inlineStr">
        <is>
          <t>Aktualizacja wartości aktywów niefinansowych</t>
        </is>
      </c>
      <c r="C30" s="961" t="n">
        <v>0</v>
      </c>
      <c r="D30" s="961" t="n">
        <v>0</v>
      </c>
      <c r="E30" s="961" t="n">
        <v>0</v>
      </c>
      <c r="F30" s="961" t="n">
        <v>0</v>
      </c>
      <c r="G30" s="961" t="n">
        <v>0</v>
      </c>
      <c r="H30" s="961" t="n">
        <v>0</v>
      </c>
      <c r="I30" s="961" t="n">
        <v>0</v>
      </c>
      <c r="J30" s="956" t="n">
        <v>0</v>
      </c>
      <c r="K30" s="956" t="n">
        <v>0</v>
      </c>
      <c r="L30" s="956" t="n">
        <v>0</v>
      </c>
      <c r="M30" s="956" t="n">
        <v>0</v>
      </c>
      <c r="N30" s="956" t="n">
        <v>0</v>
      </c>
      <c r="O30" s="956" t="n">
        <v>0</v>
      </c>
      <c r="P30" s="956" t="n">
        <v>0</v>
      </c>
      <c r="Q30" s="956" t="n">
        <v>0</v>
      </c>
      <c r="R30" s="956" t="n">
        <v>0</v>
      </c>
      <c r="S30" s="956" t="n">
        <v>0</v>
      </c>
      <c r="T30" s="956" t="n">
        <v>0</v>
      </c>
      <c r="U30" s="956" t="n">
        <v>0</v>
      </c>
    </row>
    <row r="31" ht="15" customHeight="1" s="248">
      <c r="A31" s="952" t="inlineStr">
        <is>
          <t>IV</t>
        </is>
      </c>
      <c r="B31" s="957" t="inlineStr">
        <is>
          <t>Inne przychody operacyjne</t>
        </is>
      </c>
      <c r="C31" s="961" t="n">
        <v>0</v>
      </c>
      <c r="D31" s="961" t="n">
        <v>0</v>
      </c>
      <c r="E31" s="961" t="n">
        <v>0</v>
      </c>
      <c r="F31" s="961" t="n">
        <v>0</v>
      </c>
      <c r="G31" s="961" t="n">
        <v>0</v>
      </c>
      <c r="H31" s="961" t="n">
        <v>0</v>
      </c>
      <c r="I31" s="961" t="n">
        <v>0</v>
      </c>
      <c r="J31" s="956" t="n">
        <v>0</v>
      </c>
      <c r="K31" s="956" t="n">
        <v>0</v>
      </c>
      <c r="L31" s="956" t="n">
        <v>0</v>
      </c>
      <c r="M31" s="956" t="n">
        <v>0</v>
      </c>
      <c r="N31" s="956" t="n">
        <v>0</v>
      </c>
      <c r="O31" s="956" t="n">
        <v>0</v>
      </c>
      <c r="P31" s="956" t="n">
        <v>0</v>
      </c>
      <c r="Q31" s="956" t="n">
        <v>0</v>
      </c>
      <c r="R31" s="956" t="n">
        <v>0</v>
      </c>
      <c r="S31" s="956" t="n">
        <v>0</v>
      </c>
      <c r="T31" s="956" t="n">
        <v>0</v>
      </c>
      <c r="U31" s="956" t="n">
        <v>0</v>
      </c>
    </row>
    <row r="32" ht="15" customHeight="1" s="248">
      <c r="A32" s="948" t="inlineStr">
        <is>
          <t>E</t>
        </is>
      </c>
      <c r="B32" s="960" t="inlineStr">
        <is>
          <t>Pozostałe koszty operacyjne, w tym:</t>
        </is>
      </c>
      <c r="C32" s="950">
        <f>SUM(C33:C35)</f>
        <v/>
      </c>
      <c r="D32" s="950">
        <f>SUM(D33:D35)</f>
        <v/>
      </c>
      <c r="E32" s="950">
        <f>SUM(E33:E35)</f>
        <v/>
      </c>
      <c r="F32" s="950">
        <f>SUM(F33:F35)</f>
        <v/>
      </c>
      <c r="G32" s="950">
        <f>SUM(G33:G35)</f>
        <v/>
      </c>
      <c r="H32" s="950">
        <f>SUM(H33:H35)</f>
        <v/>
      </c>
      <c r="I32" s="950">
        <f>SUM(I33:I35)</f>
        <v/>
      </c>
      <c r="J32" s="915">
        <f>SUM(J33:J35)</f>
        <v/>
      </c>
      <c r="K32" s="915">
        <f>SUM(K33:K35)</f>
        <v/>
      </c>
      <c r="L32" s="915">
        <f>SUM(L33:L35)</f>
        <v/>
      </c>
      <c r="M32" s="915">
        <f>SUM(M33:M35)</f>
        <v/>
      </c>
      <c r="N32" s="915">
        <f>SUM(N33:N35)</f>
        <v/>
      </c>
      <c r="O32" s="915">
        <f>SUM(O33:O35)</f>
        <v/>
      </c>
      <c r="P32" s="915">
        <f>SUM(P33:P35)</f>
        <v/>
      </c>
      <c r="Q32" s="915">
        <f>SUM(Q33:Q35)</f>
        <v/>
      </c>
      <c r="R32" s="915">
        <f>SUM(R33:R35)</f>
        <v/>
      </c>
      <c r="S32" s="915">
        <f>SUM(S33:S35)</f>
        <v/>
      </c>
      <c r="T32" s="915">
        <f>SUM(T33:T35)</f>
        <v/>
      </c>
      <c r="U32" s="915">
        <f>SUM(U33:U35)</f>
        <v/>
      </c>
    </row>
    <row r="33" ht="15" customHeight="1" s="248">
      <c r="A33" s="952" t="inlineStr">
        <is>
          <t>I</t>
        </is>
      </c>
      <c r="B33" s="957" t="inlineStr">
        <is>
          <t>Strata z tytułu rozchodu niefinansowych aktywów trwałych</t>
        </is>
      </c>
      <c r="C33" s="961" t="n">
        <v>0</v>
      </c>
      <c r="D33" s="961" t="n">
        <v>0</v>
      </c>
      <c r="E33" s="961" t="n">
        <v>0</v>
      </c>
      <c r="F33" s="961" t="n">
        <v>0</v>
      </c>
      <c r="G33" s="961" t="n">
        <v>0</v>
      </c>
      <c r="H33" s="961" t="n">
        <v>0</v>
      </c>
      <c r="I33" s="961" t="n">
        <v>0</v>
      </c>
      <c r="J33" s="956" t="n">
        <v>0</v>
      </c>
      <c r="K33" s="956" t="n">
        <v>0</v>
      </c>
      <c r="L33" s="956" t="n">
        <v>0</v>
      </c>
      <c r="M33" s="956" t="n">
        <v>0</v>
      </c>
      <c r="N33" s="956" t="n">
        <v>0</v>
      </c>
      <c r="O33" s="956" t="n">
        <v>0</v>
      </c>
      <c r="P33" s="956" t="n">
        <v>0</v>
      </c>
      <c r="Q33" s="956" t="n">
        <v>0</v>
      </c>
      <c r="R33" s="956" t="n">
        <v>0</v>
      </c>
      <c r="S33" s="956" t="n">
        <v>0</v>
      </c>
      <c r="T33" s="956" t="n">
        <v>0</v>
      </c>
      <c r="U33" s="956" t="n">
        <v>0</v>
      </c>
    </row>
    <row r="34" ht="15" customHeight="1" s="248">
      <c r="A34" s="952" t="inlineStr">
        <is>
          <t>II</t>
        </is>
      </c>
      <c r="B34" s="957" t="inlineStr">
        <is>
          <t>Aktualizacja wartości aktywów niefinansowych</t>
        </is>
      </c>
      <c r="C34" s="961" t="n">
        <v>0</v>
      </c>
      <c r="D34" s="961" t="n">
        <v>0</v>
      </c>
      <c r="E34" s="961" t="n">
        <v>0</v>
      </c>
      <c r="F34" s="961" t="n">
        <v>0</v>
      </c>
      <c r="G34" s="961" t="n">
        <v>0</v>
      </c>
      <c r="H34" s="961" t="n">
        <v>0</v>
      </c>
      <c r="I34" s="961" t="n">
        <v>0</v>
      </c>
      <c r="J34" s="956" t="n">
        <v>0</v>
      </c>
      <c r="K34" s="956" t="n">
        <v>0</v>
      </c>
      <c r="L34" s="956" t="n">
        <v>0</v>
      </c>
      <c r="M34" s="956" t="n">
        <v>0</v>
      </c>
      <c r="N34" s="956" t="n">
        <v>0</v>
      </c>
      <c r="O34" s="956" t="n">
        <v>0</v>
      </c>
      <c r="P34" s="956" t="n">
        <v>0</v>
      </c>
      <c r="Q34" s="956" t="n">
        <v>0</v>
      </c>
      <c r="R34" s="956" t="n">
        <v>0</v>
      </c>
      <c r="S34" s="956" t="n">
        <v>0</v>
      </c>
      <c r="T34" s="956" t="n">
        <v>0</v>
      </c>
      <c r="U34" s="956" t="n">
        <v>0</v>
      </c>
    </row>
    <row r="35" ht="15" customHeight="1" s="248" thickBot="1">
      <c r="A35" s="952" t="inlineStr">
        <is>
          <t>III</t>
        </is>
      </c>
      <c r="B35" s="957" t="inlineStr">
        <is>
          <t>Inne koszty operacyjne</t>
        </is>
      </c>
      <c r="C35" s="961" t="n">
        <v>0</v>
      </c>
      <c r="D35" s="961" t="n">
        <v>0</v>
      </c>
      <c r="E35" s="961" t="n">
        <v>0</v>
      </c>
      <c r="F35" s="961" t="n">
        <v>0</v>
      </c>
      <c r="G35" s="961" t="n">
        <v>0</v>
      </c>
      <c r="H35" s="961" t="n">
        <v>0</v>
      </c>
      <c r="I35" s="961" t="n">
        <v>0</v>
      </c>
      <c r="J35" s="956" t="n">
        <v>0</v>
      </c>
      <c r="K35" s="956" t="n">
        <v>0</v>
      </c>
      <c r="L35" s="956" t="n">
        <v>0</v>
      </c>
      <c r="M35" s="956" t="n">
        <v>0</v>
      </c>
      <c r="N35" s="956" t="n">
        <v>0</v>
      </c>
      <c r="O35" s="956" t="n">
        <v>0</v>
      </c>
      <c r="P35" s="956" t="n">
        <v>0</v>
      </c>
      <c r="Q35" s="956" t="n">
        <v>0</v>
      </c>
      <c r="R35" s="956" t="n">
        <v>0</v>
      </c>
      <c r="S35" s="956" t="n">
        <v>0</v>
      </c>
      <c r="T35" s="956" t="n">
        <v>0</v>
      </c>
      <c r="U35" s="956" t="n">
        <v>0</v>
      </c>
    </row>
    <row r="36" ht="15" customHeight="1" s="248" thickBot="1">
      <c r="A36" s="948" t="inlineStr">
        <is>
          <t>F</t>
        </is>
      </c>
      <c r="B36" s="960" t="inlineStr">
        <is>
          <t>Zysk (strata) z działalności operacyjnej (C+D-E)</t>
        </is>
      </c>
      <c r="C36" s="964">
        <f>C26+C27-C32</f>
        <v/>
      </c>
      <c r="D36" s="964">
        <f>D26+D27-D32</f>
        <v/>
      </c>
      <c r="E36" s="964">
        <f>E26+E27-E32</f>
        <v/>
      </c>
      <c r="F36" s="964">
        <f>F26+F27-F32</f>
        <v/>
      </c>
      <c r="G36" s="964">
        <f>G26+G27-G32</f>
        <v/>
      </c>
      <c r="H36" s="964">
        <f>H26+H27-H32</f>
        <v/>
      </c>
      <c r="I36" s="964">
        <f>I26+I27-I32</f>
        <v/>
      </c>
      <c r="J36" s="928">
        <f>J26+J27-J32</f>
        <v/>
      </c>
      <c r="K36" s="928">
        <f>K26+K27-K32</f>
        <v/>
      </c>
      <c r="L36" s="928">
        <f>L26+L27-L32</f>
        <v/>
      </c>
      <c r="M36" s="928">
        <f>M26+M27-M32</f>
        <v/>
      </c>
      <c r="N36" s="928">
        <f>N26+N27-N32</f>
        <v/>
      </c>
      <c r="O36" s="928">
        <f>O26+O27-O32</f>
        <v/>
      </c>
      <c r="P36" s="928">
        <f>P26+P27-P32</f>
        <v/>
      </c>
      <c r="Q36" s="928">
        <f>Q26+Q27-Q32</f>
        <v/>
      </c>
      <c r="R36" s="928">
        <f>R26+R27-R32</f>
        <v/>
      </c>
      <c r="S36" s="928">
        <f>S26+S27-S32</f>
        <v/>
      </c>
      <c r="T36" s="928">
        <f>T26+T27-T32</f>
        <v/>
      </c>
      <c r="U36" s="928">
        <f>U26+U27-U32</f>
        <v/>
      </c>
    </row>
    <row r="37" ht="15" customHeight="1" s="248">
      <c r="A37" s="948" t="inlineStr">
        <is>
          <t>G</t>
        </is>
      </c>
      <c r="B37" s="960" t="inlineStr">
        <is>
          <t>Przychody finansowe, w tym:</t>
        </is>
      </c>
      <c r="C37" s="950">
        <f>C38+C39+C41+C43+C44</f>
        <v/>
      </c>
      <c r="D37" s="950">
        <f>D38+D39+D41+D43+D44</f>
        <v/>
      </c>
      <c r="E37" s="950">
        <f>E38+E39+E41+E43+E44</f>
        <v/>
      </c>
      <c r="F37" s="950">
        <f>F38+F39+F41+F43+F44</f>
        <v/>
      </c>
      <c r="G37" s="950">
        <f>G38+G39+G41+G43+G44</f>
        <v/>
      </c>
      <c r="H37" s="950">
        <f>H38+H39+H41+H43+H44</f>
        <v/>
      </c>
      <c r="I37" s="950">
        <f>I38+I39+I41+I43+I44</f>
        <v/>
      </c>
      <c r="J37" s="915">
        <f>J38+J39+J41+J43+J44</f>
        <v/>
      </c>
      <c r="K37" s="915">
        <f>K38+K39+K41+K43+K44</f>
        <v/>
      </c>
      <c r="L37" s="915">
        <f>L38+L39+L41+L43+L44</f>
        <v/>
      </c>
      <c r="M37" s="915">
        <f>M38+M39+M41+M43+M44</f>
        <v/>
      </c>
      <c r="N37" s="915">
        <f>N38+N39+N41+N43+N44</f>
        <v/>
      </c>
      <c r="O37" s="915">
        <f>O38+O39+O41+O43+O44</f>
        <v/>
      </c>
      <c r="P37" s="915">
        <f>P38+P39+P41+P43+P44</f>
        <v/>
      </c>
      <c r="Q37" s="915">
        <f>Q38+Q39+Q41+Q43+Q44</f>
        <v/>
      </c>
      <c r="R37" s="915">
        <f>R38+R39+R41+R43+R44</f>
        <v/>
      </c>
      <c r="S37" s="915">
        <f>S38+S39+S41+S43+S44</f>
        <v/>
      </c>
      <c r="T37" s="915">
        <f>T38+T39+T41+T43+T44</f>
        <v/>
      </c>
      <c r="U37" s="915">
        <f>U38+U39+U41+U43+U44</f>
        <v/>
      </c>
    </row>
    <row r="38" ht="27" customHeight="1" s="248">
      <c r="A38" s="952" t="inlineStr">
        <is>
          <t>I</t>
        </is>
      </c>
      <c r="B38" s="958" t="inlineStr">
        <is>
          <t>Dywidendy i udziały w zyskach od jednostek, w których jednostka posiada zaangażowanie w kapitale, w tym:</t>
        </is>
      </c>
      <c r="C38" s="961" t="n">
        <v>0</v>
      </c>
      <c r="D38" s="961" t="n">
        <v>0</v>
      </c>
      <c r="E38" s="961" t="n">
        <v>0</v>
      </c>
      <c r="F38" s="961" t="n">
        <v>0</v>
      </c>
      <c r="G38" s="961" t="n">
        <v>0</v>
      </c>
      <c r="H38" s="961" t="n">
        <v>0</v>
      </c>
      <c r="I38" s="961" t="n">
        <v>0</v>
      </c>
      <c r="J38" s="956" t="n">
        <v>0</v>
      </c>
      <c r="K38" s="956" t="n">
        <v>0</v>
      </c>
      <c r="L38" s="956" t="n">
        <v>0</v>
      </c>
      <c r="M38" s="956" t="n">
        <v>0</v>
      </c>
      <c r="N38" s="956" t="n">
        <v>0</v>
      </c>
      <c r="O38" s="956" t="n">
        <v>0</v>
      </c>
      <c r="P38" s="956" t="n">
        <v>0</v>
      </c>
      <c r="Q38" s="956" t="n">
        <v>0</v>
      </c>
      <c r="R38" s="956" t="n">
        <v>0</v>
      </c>
      <c r="S38" s="956" t="n">
        <v>0</v>
      </c>
      <c r="T38" s="956" t="n">
        <v>0</v>
      </c>
      <c r="U38" s="956" t="n">
        <v>0</v>
      </c>
    </row>
    <row r="39" ht="15" customHeight="1" s="248">
      <c r="A39" s="952" t="inlineStr">
        <is>
          <t>II</t>
        </is>
      </c>
      <c r="B39" s="957" t="inlineStr">
        <is>
          <t>Odsetki, w tym:</t>
        </is>
      </c>
      <c r="C39" s="963" t="n">
        <v>0</v>
      </c>
      <c r="D39" s="963" t="n">
        <v>0</v>
      </c>
      <c r="E39" s="963" t="n">
        <v>0</v>
      </c>
      <c r="F39" s="963" t="n">
        <v>0</v>
      </c>
      <c r="G39" s="963" t="n">
        <v>0</v>
      </c>
      <c r="H39" s="963" t="n">
        <v>0</v>
      </c>
      <c r="I39" s="963" t="n">
        <v>0</v>
      </c>
      <c r="J39" s="956" t="n">
        <v>0</v>
      </c>
      <c r="K39" s="956" t="n">
        <v>0</v>
      </c>
      <c r="L39" s="956" t="n">
        <v>0</v>
      </c>
      <c r="M39" s="956" t="n">
        <v>0</v>
      </c>
      <c r="N39" s="956" t="n">
        <v>0</v>
      </c>
      <c r="O39" s="956" t="n">
        <v>0</v>
      </c>
      <c r="P39" s="956" t="n">
        <v>0</v>
      </c>
      <c r="Q39" s="956" t="n">
        <v>0</v>
      </c>
      <c r="R39" s="956" t="n">
        <v>0</v>
      </c>
      <c r="S39" s="956" t="n">
        <v>0</v>
      </c>
      <c r="T39" s="956" t="n">
        <v>0</v>
      </c>
      <c r="U39" s="956" t="n">
        <v>0</v>
      </c>
    </row>
    <row r="40" ht="15" customHeight="1" s="248">
      <c r="A40" s="952" t="n"/>
      <c r="B40" s="957" t="inlineStr">
        <is>
          <t xml:space="preserve">  - od jednostek powiązanych</t>
        </is>
      </c>
      <c r="C40" s="961" t="n">
        <v>0</v>
      </c>
      <c r="D40" s="961" t="n">
        <v>0</v>
      </c>
      <c r="E40" s="961" t="n">
        <v>0</v>
      </c>
      <c r="F40" s="961" t="n">
        <v>0</v>
      </c>
      <c r="G40" s="961" t="n">
        <v>0</v>
      </c>
      <c r="H40" s="961" t="n">
        <v>0</v>
      </c>
      <c r="I40" s="961" t="n">
        <v>0</v>
      </c>
      <c r="J40" s="956" t="n">
        <v>0</v>
      </c>
      <c r="K40" s="956" t="n">
        <v>0</v>
      </c>
      <c r="L40" s="956" t="n">
        <v>0</v>
      </c>
      <c r="M40" s="956" t="n">
        <v>0</v>
      </c>
      <c r="N40" s="956" t="n">
        <v>0</v>
      </c>
      <c r="O40" s="956" t="n">
        <v>0</v>
      </c>
      <c r="P40" s="956" t="n">
        <v>0</v>
      </c>
      <c r="Q40" s="956" t="n">
        <v>0</v>
      </c>
      <c r="R40" s="956" t="n">
        <v>0</v>
      </c>
      <c r="S40" s="956" t="n">
        <v>0</v>
      </c>
      <c r="T40" s="956" t="n">
        <v>0</v>
      </c>
      <c r="U40" s="956" t="n">
        <v>0</v>
      </c>
    </row>
    <row r="41" ht="15" customHeight="1" s="248">
      <c r="A41" s="952" t="inlineStr">
        <is>
          <t>III</t>
        </is>
      </c>
      <c r="B41" s="957" t="inlineStr">
        <is>
          <t>Zysk z tytułu rozchodu aktywów finansowych, w tym:</t>
        </is>
      </c>
      <c r="C41" s="961" t="n">
        <v>0</v>
      </c>
      <c r="D41" s="961" t="n">
        <v>0</v>
      </c>
      <c r="E41" s="961" t="n">
        <v>0</v>
      </c>
      <c r="F41" s="961" t="n">
        <v>0</v>
      </c>
      <c r="G41" s="961" t="n">
        <v>0</v>
      </c>
      <c r="H41" s="961" t="n">
        <v>0</v>
      </c>
      <c r="I41" s="961" t="n">
        <v>0</v>
      </c>
      <c r="J41" s="956" t="n">
        <v>0</v>
      </c>
      <c r="K41" s="956" t="n">
        <v>0</v>
      </c>
      <c r="L41" s="956" t="n">
        <v>0</v>
      </c>
      <c r="M41" s="956" t="n">
        <v>0</v>
      </c>
      <c r="N41" s="956" t="n">
        <v>0</v>
      </c>
      <c r="O41" s="956" t="n">
        <v>0</v>
      </c>
      <c r="P41" s="956" t="n">
        <v>0</v>
      </c>
      <c r="Q41" s="956" t="n">
        <v>0</v>
      </c>
      <c r="R41" s="956" t="n">
        <v>0</v>
      </c>
      <c r="S41" s="956" t="n">
        <v>0</v>
      </c>
      <c r="T41" s="956" t="n">
        <v>0</v>
      </c>
      <c r="U41" s="956" t="n">
        <v>0</v>
      </c>
    </row>
    <row r="42" ht="15" customHeight="1" s="248">
      <c r="A42" s="952" t="n"/>
      <c r="B42" s="957" t="inlineStr">
        <is>
          <t xml:space="preserve">  - w jednostkach powiązanych</t>
        </is>
      </c>
      <c r="C42" s="961" t="n">
        <v>0</v>
      </c>
      <c r="D42" s="961" t="n">
        <v>0</v>
      </c>
      <c r="E42" s="961" t="n">
        <v>0</v>
      </c>
      <c r="F42" s="961" t="n">
        <v>0</v>
      </c>
      <c r="G42" s="961" t="n">
        <v>0</v>
      </c>
      <c r="H42" s="961" t="n">
        <v>0</v>
      </c>
      <c r="I42" s="961" t="n">
        <v>0</v>
      </c>
      <c r="J42" s="956" t="n">
        <v>0</v>
      </c>
      <c r="K42" s="956" t="n">
        <v>0</v>
      </c>
      <c r="L42" s="956" t="n">
        <v>0</v>
      </c>
      <c r="M42" s="956" t="n">
        <v>0</v>
      </c>
      <c r="N42" s="956" t="n">
        <v>0</v>
      </c>
      <c r="O42" s="956" t="n">
        <v>0</v>
      </c>
      <c r="P42" s="956" t="n">
        <v>0</v>
      </c>
      <c r="Q42" s="956" t="n">
        <v>0</v>
      </c>
      <c r="R42" s="956" t="n">
        <v>0</v>
      </c>
      <c r="S42" s="956" t="n">
        <v>0</v>
      </c>
      <c r="T42" s="956" t="n">
        <v>0</v>
      </c>
      <c r="U42" s="956" t="n">
        <v>0</v>
      </c>
    </row>
    <row r="43" ht="15" customHeight="1" s="248">
      <c r="A43" s="952" t="inlineStr">
        <is>
          <t>IV</t>
        </is>
      </c>
      <c r="B43" s="957" t="inlineStr">
        <is>
          <t>Aktualizacja wartości aktywów finansowych</t>
        </is>
      </c>
      <c r="C43" s="961" t="n">
        <v>0</v>
      </c>
      <c r="D43" s="961" t="n">
        <v>0</v>
      </c>
      <c r="E43" s="961" t="n">
        <v>0</v>
      </c>
      <c r="F43" s="961" t="n">
        <v>0</v>
      </c>
      <c r="G43" s="961" t="n">
        <v>0</v>
      </c>
      <c r="H43" s="961" t="n">
        <v>0</v>
      </c>
      <c r="I43" s="961" t="n">
        <v>0</v>
      </c>
      <c r="J43" s="956" t="n">
        <v>0</v>
      </c>
      <c r="K43" s="956" t="n">
        <v>0</v>
      </c>
      <c r="L43" s="956" t="n">
        <v>0</v>
      </c>
      <c r="M43" s="956" t="n">
        <v>0</v>
      </c>
      <c r="N43" s="956" t="n">
        <v>0</v>
      </c>
      <c r="O43" s="956" t="n">
        <v>0</v>
      </c>
      <c r="P43" s="956" t="n">
        <v>0</v>
      </c>
      <c r="Q43" s="956" t="n">
        <v>0</v>
      </c>
      <c r="R43" s="956" t="n">
        <v>0</v>
      </c>
      <c r="S43" s="956" t="n">
        <v>0</v>
      </c>
      <c r="T43" s="956" t="n">
        <v>0</v>
      </c>
      <c r="U43" s="956" t="n">
        <v>0</v>
      </c>
    </row>
    <row r="44" ht="15" customHeight="1" s="248">
      <c r="A44" s="952" t="inlineStr">
        <is>
          <t>V</t>
        </is>
      </c>
      <c r="B44" s="957" t="inlineStr">
        <is>
          <t>Inne</t>
        </is>
      </c>
      <c r="C44" s="961" t="n">
        <v>0</v>
      </c>
      <c r="D44" s="961" t="n">
        <v>0</v>
      </c>
      <c r="E44" s="961" t="n">
        <v>0</v>
      </c>
      <c r="F44" s="961" t="n">
        <v>0</v>
      </c>
      <c r="G44" s="961" t="n">
        <v>0</v>
      </c>
      <c r="H44" s="961" t="n">
        <v>0</v>
      </c>
      <c r="I44" s="961" t="n">
        <v>0</v>
      </c>
      <c r="J44" s="956" t="n">
        <v>0</v>
      </c>
      <c r="K44" s="956" t="n">
        <v>0</v>
      </c>
      <c r="L44" s="956" t="n">
        <v>0</v>
      </c>
      <c r="M44" s="956" t="n">
        <v>0</v>
      </c>
      <c r="N44" s="956" t="n">
        <v>0</v>
      </c>
      <c r="O44" s="956" t="n">
        <v>0</v>
      </c>
      <c r="P44" s="956" t="n">
        <v>0</v>
      </c>
      <c r="Q44" s="956" t="n">
        <v>0</v>
      </c>
      <c r="R44" s="956" t="n">
        <v>0</v>
      </c>
      <c r="S44" s="956" t="n">
        <v>0</v>
      </c>
      <c r="T44" s="956" t="n">
        <v>0</v>
      </c>
      <c r="U44" s="956" t="n">
        <v>0</v>
      </c>
    </row>
    <row r="45" ht="15" customHeight="1" s="248">
      <c r="A45" s="948" t="inlineStr">
        <is>
          <t>H</t>
        </is>
      </c>
      <c r="B45" s="960" t="inlineStr">
        <is>
          <t>Koszty finansowe, w tym:</t>
        </is>
      </c>
      <c r="C45" s="966">
        <f>C46+C48+C50+C51</f>
        <v/>
      </c>
      <c r="D45" s="966">
        <f>D46+D48+D50+D51</f>
        <v/>
      </c>
      <c r="E45" s="966">
        <f>E46+E48+E50+E51</f>
        <v/>
      </c>
      <c r="F45" s="966">
        <f>F46+F48+F50+F51</f>
        <v/>
      </c>
      <c r="G45" s="966">
        <f>G46+G48+G50+G51</f>
        <v/>
      </c>
      <c r="H45" s="966">
        <f>H46+H48+H50+H51</f>
        <v/>
      </c>
      <c r="I45" s="966">
        <f>I46+I48+I50+I51</f>
        <v/>
      </c>
      <c r="J45" s="915">
        <f>J46+J48+J50+J51</f>
        <v/>
      </c>
      <c r="K45" s="915">
        <f>K46+K48+K50+K51</f>
        <v/>
      </c>
      <c r="L45" s="915">
        <f>L46+L48+L50+L51</f>
        <v/>
      </c>
      <c r="M45" s="915">
        <f>M46+M48+M50+M51</f>
        <v/>
      </c>
      <c r="N45" s="915">
        <f>N46+N48+N50+N51</f>
        <v/>
      </c>
      <c r="O45" s="915">
        <f>O46+O48+O50+O51</f>
        <v/>
      </c>
      <c r="P45" s="915">
        <f>P46+P48+P50+P51</f>
        <v/>
      </c>
      <c r="Q45" s="915">
        <f>Q46+Q48+Q50+Q51</f>
        <v/>
      </c>
      <c r="R45" s="915">
        <f>R46+R48+R50+R51</f>
        <v/>
      </c>
      <c r="S45" s="915">
        <f>S46+S48+S50+S51</f>
        <v/>
      </c>
      <c r="T45" s="915">
        <f>T46+T48+T50+T51</f>
        <v/>
      </c>
      <c r="U45" s="915">
        <f>U46+U48+U50+U51</f>
        <v/>
      </c>
    </row>
    <row r="46" ht="15" customHeight="1" s="248">
      <c r="A46" s="952" t="inlineStr">
        <is>
          <t>I</t>
        </is>
      </c>
      <c r="B46" s="957" t="inlineStr">
        <is>
          <t>Odsetki, w tym:</t>
        </is>
      </c>
      <c r="C46" s="961" t="n">
        <v>0</v>
      </c>
      <c r="D46" s="961" t="n">
        <v>0</v>
      </c>
      <c r="E46" s="961" t="n">
        <v>0</v>
      </c>
      <c r="F46" s="961" t="n">
        <v>0</v>
      </c>
      <c r="G46" s="961" t="n">
        <v>0</v>
      </c>
      <c r="H46" s="961" t="n">
        <v>0</v>
      </c>
      <c r="I46" s="961" t="n">
        <v>0</v>
      </c>
      <c r="J46" s="956" t="n">
        <v>0</v>
      </c>
      <c r="K46" s="956" t="n">
        <v>0</v>
      </c>
      <c r="L46" s="956" t="n">
        <v>0</v>
      </c>
      <c r="M46" s="956" t="n">
        <v>0</v>
      </c>
      <c r="N46" s="956" t="n">
        <v>0</v>
      </c>
      <c r="O46" s="956" t="n">
        <v>0</v>
      </c>
      <c r="P46" s="956" t="n">
        <v>0</v>
      </c>
      <c r="Q46" s="956" t="n">
        <v>0</v>
      </c>
      <c r="R46" s="956" t="n">
        <v>0</v>
      </c>
      <c r="S46" s="956" t="n">
        <v>0</v>
      </c>
      <c r="T46" s="956" t="n">
        <v>0</v>
      </c>
      <c r="U46" s="956" t="n">
        <v>0</v>
      </c>
    </row>
    <row r="47" ht="15" customHeight="1" s="248">
      <c r="A47" s="952" t="n"/>
      <c r="B47" s="957" t="inlineStr">
        <is>
          <t xml:space="preserve">  - dla jednostek powiązanych</t>
        </is>
      </c>
      <c r="C47" s="961" t="n">
        <v>0</v>
      </c>
      <c r="D47" s="961" t="n">
        <v>0</v>
      </c>
      <c r="E47" s="961" t="n">
        <v>0</v>
      </c>
      <c r="F47" s="961" t="n">
        <v>0</v>
      </c>
      <c r="G47" s="961" t="n">
        <v>0</v>
      </c>
      <c r="H47" s="961" t="n">
        <v>0</v>
      </c>
      <c r="I47" s="961" t="n">
        <v>0</v>
      </c>
      <c r="J47" s="956" t="n">
        <v>0</v>
      </c>
      <c r="K47" s="956" t="n">
        <v>0</v>
      </c>
      <c r="L47" s="956" t="n">
        <v>0</v>
      </c>
      <c r="M47" s="956" t="n">
        <v>0</v>
      </c>
      <c r="N47" s="956" t="n">
        <v>0</v>
      </c>
      <c r="O47" s="956" t="n">
        <v>0</v>
      </c>
      <c r="P47" s="956" t="n">
        <v>0</v>
      </c>
      <c r="Q47" s="956" t="n">
        <v>0</v>
      </c>
      <c r="R47" s="956" t="n">
        <v>0</v>
      </c>
      <c r="S47" s="956" t="n">
        <v>0</v>
      </c>
      <c r="T47" s="956" t="n">
        <v>0</v>
      </c>
      <c r="U47" s="956" t="n">
        <v>0</v>
      </c>
    </row>
    <row r="48" ht="15" customHeight="1" s="248">
      <c r="A48" s="952" t="inlineStr">
        <is>
          <t>II</t>
        </is>
      </c>
      <c r="B48" s="957" t="inlineStr">
        <is>
          <t>Zysk z tytułu rozchodu aktywów finansowych, w tym:</t>
        </is>
      </c>
      <c r="C48" s="961" t="n">
        <v>0</v>
      </c>
      <c r="D48" s="961" t="n">
        <v>0</v>
      </c>
      <c r="E48" s="961" t="n">
        <v>0</v>
      </c>
      <c r="F48" s="961" t="n">
        <v>0</v>
      </c>
      <c r="G48" s="961" t="n">
        <v>0</v>
      </c>
      <c r="H48" s="961" t="n">
        <v>0</v>
      </c>
      <c r="I48" s="961" t="n">
        <v>0</v>
      </c>
      <c r="J48" s="956" t="n">
        <v>0</v>
      </c>
      <c r="K48" s="956" t="n">
        <v>0</v>
      </c>
      <c r="L48" s="956" t="n">
        <v>0</v>
      </c>
      <c r="M48" s="956" t="n">
        <v>0</v>
      </c>
      <c r="N48" s="956" t="n">
        <v>0</v>
      </c>
      <c r="O48" s="956" t="n">
        <v>0</v>
      </c>
      <c r="P48" s="956" t="n">
        <v>0</v>
      </c>
      <c r="Q48" s="956" t="n">
        <v>0</v>
      </c>
      <c r="R48" s="956" t="n">
        <v>0</v>
      </c>
      <c r="S48" s="956" t="n">
        <v>0</v>
      </c>
      <c r="T48" s="956" t="n">
        <v>0</v>
      </c>
      <c r="U48" s="956" t="n">
        <v>0</v>
      </c>
    </row>
    <row r="49" ht="15" customHeight="1" s="248">
      <c r="A49" s="952" t="n"/>
      <c r="B49" s="957" t="inlineStr">
        <is>
          <t xml:space="preserve">  - w jednostkach powiązanych</t>
        </is>
      </c>
      <c r="C49" s="961" t="n">
        <v>0</v>
      </c>
      <c r="D49" s="961" t="n">
        <v>0</v>
      </c>
      <c r="E49" s="961" t="n">
        <v>0</v>
      </c>
      <c r="F49" s="961" t="n">
        <v>0</v>
      </c>
      <c r="G49" s="961" t="n">
        <v>0</v>
      </c>
      <c r="H49" s="961" t="n">
        <v>0</v>
      </c>
      <c r="I49" s="961" t="n">
        <v>0</v>
      </c>
      <c r="J49" s="956" t="n">
        <v>0</v>
      </c>
      <c r="K49" s="956" t="n">
        <v>0</v>
      </c>
      <c r="L49" s="956" t="n">
        <v>0</v>
      </c>
      <c r="M49" s="956" t="n">
        <v>0</v>
      </c>
      <c r="N49" s="956" t="n">
        <v>0</v>
      </c>
      <c r="O49" s="956" t="n">
        <v>0</v>
      </c>
      <c r="P49" s="956" t="n">
        <v>0</v>
      </c>
      <c r="Q49" s="956" t="n">
        <v>0</v>
      </c>
      <c r="R49" s="956" t="n">
        <v>0</v>
      </c>
      <c r="S49" s="956" t="n">
        <v>0</v>
      </c>
      <c r="T49" s="956" t="n">
        <v>0</v>
      </c>
      <c r="U49" s="956" t="n">
        <v>0</v>
      </c>
    </row>
    <row r="50" ht="15" customHeight="1" s="248">
      <c r="A50" s="952" t="inlineStr">
        <is>
          <t>III</t>
        </is>
      </c>
      <c r="B50" s="957" t="inlineStr">
        <is>
          <t>Aktualizacja wartości aktywów finansowych</t>
        </is>
      </c>
      <c r="C50" s="961" t="n">
        <v>0</v>
      </c>
      <c r="D50" s="961" t="n">
        <v>0</v>
      </c>
      <c r="E50" s="961" t="n">
        <v>0</v>
      </c>
      <c r="F50" s="961" t="n">
        <v>0</v>
      </c>
      <c r="G50" s="961" t="n">
        <v>0</v>
      </c>
      <c r="H50" s="961" t="n">
        <v>0</v>
      </c>
      <c r="I50" s="961" t="n">
        <v>0</v>
      </c>
      <c r="J50" s="956" t="n">
        <v>0</v>
      </c>
      <c r="K50" s="956" t="n">
        <v>0</v>
      </c>
      <c r="L50" s="956" t="n">
        <v>0</v>
      </c>
      <c r="M50" s="956" t="n">
        <v>0</v>
      </c>
      <c r="N50" s="956" t="n">
        <v>0</v>
      </c>
      <c r="O50" s="956" t="n">
        <v>0</v>
      </c>
      <c r="P50" s="956" t="n">
        <v>0</v>
      </c>
      <c r="Q50" s="956" t="n">
        <v>0</v>
      </c>
      <c r="R50" s="956" t="n">
        <v>0</v>
      </c>
      <c r="S50" s="956" t="n">
        <v>0</v>
      </c>
      <c r="T50" s="956" t="n">
        <v>0</v>
      </c>
      <c r="U50" s="956" t="n">
        <v>0</v>
      </c>
    </row>
    <row r="51" ht="15" customHeight="1" s="248" thickBot="1">
      <c r="A51" s="952" t="inlineStr">
        <is>
          <t>IV</t>
        </is>
      </c>
      <c r="B51" s="957" t="inlineStr">
        <is>
          <t>Inne</t>
        </is>
      </c>
      <c r="C51" s="961" t="n">
        <v>0</v>
      </c>
      <c r="D51" s="961" t="n">
        <v>0</v>
      </c>
      <c r="E51" s="961" t="n">
        <v>0</v>
      </c>
      <c r="F51" s="961" t="n">
        <v>0</v>
      </c>
      <c r="G51" s="961" t="n">
        <v>0</v>
      </c>
      <c r="H51" s="961" t="n">
        <v>0</v>
      </c>
      <c r="I51" s="961" t="n">
        <v>0</v>
      </c>
      <c r="J51" s="956" t="n">
        <v>0</v>
      </c>
      <c r="K51" s="956" t="n">
        <v>0</v>
      </c>
      <c r="L51" s="956" t="n">
        <v>0</v>
      </c>
      <c r="M51" s="956" t="n">
        <v>0</v>
      </c>
      <c r="N51" s="956" t="n">
        <v>0</v>
      </c>
      <c r="O51" s="956" t="n">
        <v>0</v>
      </c>
      <c r="P51" s="956" t="n">
        <v>0</v>
      </c>
      <c r="Q51" s="956" t="n">
        <v>0</v>
      </c>
      <c r="R51" s="956" t="n">
        <v>0</v>
      </c>
      <c r="S51" s="956" t="n">
        <v>0</v>
      </c>
      <c r="T51" s="956" t="n">
        <v>0</v>
      </c>
      <c r="U51" s="956" t="n">
        <v>0</v>
      </c>
    </row>
    <row r="52" ht="15" customHeight="1" s="248" thickBot="1">
      <c r="A52" s="948" t="inlineStr">
        <is>
          <t>I</t>
        </is>
      </c>
      <c r="B52" s="960" t="inlineStr">
        <is>
          <t>Zysk brutto (F+G-H)</t>
        </is>
      </c>
      <c r="C52" s="964">
        <f>C36+C37-C45</f>
        <v/>
      </c>
      <c r="D52" s="964">
        <f>D36+D37-D45</f>
        <v/>
      </c>
      <c r="E52" s="964">
        <f>E36+E37-E45</f>
        <v/>
      </c>
      <c r="F52" s="964">
        <f>F36+F37-F45</f>
        <v/>
      </c>
      <c r="G52" s="964">
        <f>G36+G37-G45</f>
        <v/>
      </c>
      <c r="H52" s="964">
        <f>H36+H37-H45</f>
        <v/>
      </c>
      <c r="I52" s="964">
        <f>I36+I37-I45</f>
        <v/>
      </c>
      <c r="J52" s="928">
        <f>J36+J37-J45</f>
        <v/>
      </c>
      <c r="K52" s="928">
        <f>K36+K37-K45</f>
        <v/>
      </c>
      <c r="L52" s="928">
        <f>L36+L37-L45</f>
        <v/>
      </c>
      <c r="M52" s="928">
        <f>M36+M37-M45</f>
        <v/>
      </c>
      <c r="N52" s="928">
        <f>N36+N37-N45</f>
        <v/>
      </c>
      <c r="O52" s="928">
        <f>O36+O37-O45</f>
        <v/>
      </c>
      <c r="P52" s="928">
        <f>P36+P37-P45</f>
        <v/>
      </c>
      <c r="Q52" s="928">
        <f>Q36+Q37-Q45</f>
        <v/>
      </c>
      <c r="R52" s="928">
        <f>R36+R37-R45</f>
        <v/>
      </c>
      <c r="S52" s="928">
        <f>S36+S37-S45</f>
        <v/>
      </c>
      <c r="T52" s="928">
        <f>T36+T37-T45</f>
        <v/>
      </c>
      <c r="U52" s="928">
        <f>U36+U37-U45</f>
        <v/>
      </c>
    </row>
    <row r="53" ht="15" customHeight="1" s="248">
      <c r="A53" s="952" t="inlineStr">
        <is>
          <t>J</t>
        </is>
      </c>
      <c r="B53" s="957" t="inlineStr">
        <is>
          <t>Podatek dochodowy</t>
        </is>
      </c>
      <c r="C53" s="954" t="n">
        <v>0</v>
      </c>
      <c r="D53" s="954" t="n">
        <v>0</v>
      </c>
      <c r="E53" s="954" t="n">
        <v>0</v>
      </c>
      <c r="F53" s="954" t="n">
        <v>0</v>
      </c>
      <c r="G53" s="954" t="n">
        <v>0</v>
      </c>
      <c r="H53" s="954" t="n">
        <v>0</v>
      </c>
      <c r="I53" s="954" t="n">
        <v>0</v>
      </c>
      <c r="J53" s="956" t="n">
        <v>0</v>
      </c>
      <c r="K53" s="956" t="n">
        <v>0</v>
      </c>
      <c r="L53" s="956" t="n">
        <v>0</v>
      </c>
      <c r="M53" s="956" t="n">
        <v>0</v>
      </c>
      <c r="N53" s="956" t="n">
        <v>0</v>
      </c>
      <c r="O53" s="956" t="n">
        <v>0</v>
      </c>
      <c r="P53" s="956" t="n">
        <v>0</v>
      </c>
      <c r="Q53" s="956" t="n">
        <v>0</v>
      </c>
      <c r="R53" s="956" t="n">
        <v>0</v>
      </c>
      <c r="S53" s="956" t="n">
        <v>0</v>
      </c>
      <c r="T53" s="956" t="n">
        <v>0</v>
      </c>
      <c r="U53" s="956" t="n">
        <v>0</v>
      </c>
    </row>
    <row r="54" ht="15" customHeight="1" s="248" thickBot="1">
      <c r="A54" s="952" t="inlineStr">
        <is>
          <t>K</t>
        </is>
      </c>
      <c r="B54" s="957" t="inlineStr">
        <is>
          <t>Pozostałe obowiązkowe zmniejszenia zysku (zwiększenia straty)</t>
        </is>
      </c>
      <c r="C54" s="954" t="n">
        <v>0</v>
      </c>
      <c r="D54" s="954" t="n">
        <v>0</v>
      </c>
      <c r="E54" s="954" t="n">
        <v>0</v>
      </c>
      <c r="F54" s="954" t="n">
        <v>0</v>
      </c>
      <c r="G54" s="954" t="n">
        <v>0</v>
      </c>
      <c r="H54" s="954" t="n">
        <v>0</v>
      </c>
      <c r="I54" s="954" t="n">
        <v>0</v>
      </c>
      <c r="J54" s="956" t="n">
        <v>0</v>
      </c>
      <c r="K54" s="956" t="n">
        <v>0</v>
      </c>
      <c r="L54" s="956" t="n">
        <v>0</v>
      </c>
      <c r="M54" s="956" t="n">
        <v>0</v>
      </c>
      <c r="N54" s="956" t="n">
        <v>0</v>
      </c>
      <c r="O54" s="956" t="n">
        <v>0</v>
      </c>
      <c r="P54" s="956" t="n">
        <v>0</v>
      </c>
      <c r="Q54" s="956" t="n">
        <v>0</v>
      </c>
      <c r="R54" s="956" t="n">
        <v>0</v>
      </c>
      <c r="S54" s="956" t="n">
        <v>0</v>
      </c>
      <c r="T54" s="956" t="n">
        <v>0</v>
      </c>
      <c r="U54" s="956" t="n">
        <v>0</v>
      </c>
    </row>
    <row r="55" ht="15" customHeight="1" s="248" thickBot="1">
      <c r="A55" s="948" t="inlineStr">
        <is>
          <t>L</t>
        </is>
      </c>
      <c r="B55" s="960" t="inlineStr">
        <is>
          <t>Zysk netto (I-J-K)</t>
        </is>
      </c>
      <c r="C55" s="967">
        <f>C52-C53-C54</f>
        <v/>
      </c>
      <c r="D55" s="967">
        <f>D52-D53-D54</f>
        <v/>
      </c>
      <c r="E55" s="967">
        <f>E52-E53-E54</f>
        <v/>
      </c>
      <c r="F55" s="967">
        <f>F52-F53-F54</f>
        <v/>
      </c>
      <c r="G55" s="967">
        <f>G52-G53-G54</f>
        <v/>
      </c>
      <c r="H55" s="967">
        <f>H52-H53-H54</f>
        <v/>
      </c>
      <c r="I55" s="967">
        <f>I52-I53-I54</f>
        <v/>
      </c>
      <c r="J55" s="968">
        <f>J52-J53-J54</f>
        <v/>
      </c>
      <c r="K55" s="968">
        <f>K52-K53-K54</f>
        <v/>
      </c>
      <c r="L55" s="968">
        <f>L52-L53-L54</f>
        <v/>
      </c>
      <c r="M55" s="968">
        <f>M52-M53-M54</f>
        <v/>
      </c>
      <c r="N55" s="968">
        <f>N52-N53-N54</f>
        <v/>
      </c>
      <c r="O55" s="968">
        <f>O52-O53-O54</f>
        <v/>
      </c>
      <c r="P55" s="968">
        <f>P52-P53-P54</f>
        <v/>
      </c>
      <c r="Q55" s="968">
        <f>Q52-Q53-Q54</f>
        <v/>
      </c>
      <c r="R55" s="968">
        <f>R52-R53-R54</f>
        <v/>
      </c>
      <c r="S55" s="968">
        <f>S52-S53-S54</f>
        <v/>
      </c>
      <c r="T55" s="968">
        <f>T52-T53-T54</f>
        <v/>
      </c>
      <c r="U55" s="968">
        <f>U52-U53-U54</f>
        <v/>
      </c>
    </row>
    <row r="56" ht="9.75" customHeight="1" s="248">
      <c r="B56" s="165" t="n"/>
      <c r="C56" s="6" t="n"/>
      <c r="D56" s="6" t="n"/>
      <c r="E56" s="6" t="n"/>
      <c r="F56" s="6" t="n"/>
      <c r="G56" s="6" t="n"/>
      <c r="H56" s="6" t="n"/>
    </row>
    <row r="57">
      <c r="A57" s="957" t="n"/>
      <c r="B57" s="969" t="inlineStr">
        <is>
          <t xml:space="preserve">Spłacone raty kredytów i pożyczek </t>
        </is>
      </c>
      <c r="C57" s="970" t="n">
        <v>0</v>
      </c>
      <c r="D57" s="970" t="n">
        <v>0</v>
      </c>
      <c r="E57" s="970" t="n">
        <v>0</v>
      </c>
      <c r="F57" s="970" t="n">
        <v>0</v>
      </c>
      <c r="G57" s="970" t="n">
        <v>0</v>
      </c>
      <c r="H57" s="970" t="n">
        <v>0</v>
      </c>
      <c r="I57" s="970" t="n">
        <v>0</v>
      </c>
      <c r="J57" s="971" t="n">
        <v>0</v>
      </c>
      <c r="K57" s="971" t="n">
        <v>0</v>
      </c>
      <c r="L57" s="971" t="n">
        <v>0</v>
      </c>
      <c r="M57" s="971" t="n">
        <v>0</v>
      </c>
      <c r="N57" s="971" t="n">
        <v>0</v>
      </c>
      <c r="O57" s="971" t="n">
        <v>0</v>
      </c>
      <c r="P57" s="971" t="n">
        <v>0</v>
      </c>
      <c r="Q57" s="971" t="n">
        <v>0</v>
      </c>
      <c r="R57" s="971" t="n">
        <v>0</v>
      </c>
      <c r="S57" s="971" t="n">
        <v>0</v>
      </c>
      <c r="T57" s="971" t="n">
        <v>0</v>
      </c>
      <c r="U57" s="971" t="n">
        <v>0</v>
      </c>
    </row>
    <row r="59" ht="19" customHeight="1" s="248">
      <c r="B59" s="972" t="inlineStr">
        <is>
          <t>[INFO FENG.01.02] Odsetki od pożyczki FENG.01.02 wg harmonogramu (tys. zł) -&gt; uwzględnij w wierszu 46 (H.I Odsetki)</t>
        </is>
      </c>
      <c r="C59" s="973">
        <f>INSTRUKCJA_I_PARAMETRY!C37</f>
        <v/>
      </c>
      <c r="D59" s="973">
        <f>INSTRUKCJA_I_PARAMETRY!D37</f>
        <v/>
      </c>
      <c r="E59" s="974">
        <f>INSTRUKCJA_I_PARAMETRY!E37</f>
        <v/>
      </c>
      <c r="F59" s="973">
        <f>INSTRUKCJA_I_PARAMETRY!F37</f>
        <v/>
      </c>
      <c r="G59" s="973">
        <f>INSTRUKCJA_I_PARAMETRY!G37</f>
        <v/>
      </c>
      <c r="H59" s="973">
        <f>INSTRUKCJA_I_PARAMETRY!H37</f>
        <v/>
      </c>
      <c r="I59" s="973">
        <f>INSTRUKCJA_I_PARAMETRY!I37</f>
        <v/>
      </c>
      <c r="J59" s="973">
        <f>INSTRUKCJA_I_PARAMETRY!J37</f>
        <v/>
      </c>
      <c r="K59" s="973">
        <f>INSTRUKCJA_I_PARAMETRY!K37</f>
        <v/>
      </c>
      <c r="L59" s="973">
        <f>INSTRUKCJA_I_PARAMETRY!L37</f>
        <v/>
      </c>
      <c r="M59" s="973">
        <f>INSTRUKCJA_I_PARAMETRY!M37</f>
        <v/>
      </c>
      <c r="N59" s="973">
        <f>INSTRUKCJA_I_PARAMETRY!N37</f>
        <v/>
      </c>
      <c r="O59" s="973">
        <f>INSTRUKCJA_I_PARAMETRY!O37</f>
        <v/>
      </c>
      <c r="P59" s="973">
        <f>INSTRUKCJA_I_PARAMETRY!P37</f>
        <v/>
      </c>
      <c r="Q59" s="973">
        <f>INSTRUKCJA_I_PARAMETRY!Q37</f>
        <v/>
      </c>
      <c r="R59" s="973">
        <f>INSTRUKCJA_I_PARAMETRY!R37</f>
        <v/>
      </c>
      <c r="S59" s="973">
        <f>INSTRUKCJA_I_PARAMETRY!S37</f>
        <v/>
      </c>
      <c r="T59" s="973">
        <f>INSTRUKCJA_I_PARAMETRY!T37</f>
        <v/>
      </c>
      <c r="U59" s="973">
        <f>INSTRUKCJA_I_PARAMETRY!U37</f>
        <v/>
      </c>
    </row>
    <row r="60" ht="19" customHeight="1" s="248">
      <c r="B60" s="972" t="inlineStr">
        <is>
          <t>[INFO FENG.01.02] Raty kapitałowe pożyczki FENG.01.02 wg harmonogramu (tys. zł) -&gt; uwzględnij w wierszu 57 (Spłacone raty)</t>
        </is>
      </c>
      <c r="C60" s="973">
        <f>INSTRUKCJA_I_PARAMETRY!C31</f>
        <v/>
      </c>
      <c r="D60" s="973">
        <f>INSTRUKCJA_I_PARAMETRY!D31</f>
        <v/>
      </c>
      <c r="E60" s="973">
        <f>INSTRUKCJA_I_PARAMETRY!E31</f>
        <v/>
      </c>
      <c r="F60" s="973">
        <f>INSTRUKCJA_I_PARAMETRY!F31</f>
        <v/>
      </c>
      <c r="G60" s="973">
        <f>INSTRUKCJA_I_PARAMETRY!G31</f>
        <v/>
      </c>
      <c r="H60" s="973">
        <f>INSTRUKCJA_I_PARAMETRY!H31</f>
        <v/>
      </c>
      <c r="I60" s="973">
        <f>INSTRUKCJA_I_PARAMETRY!I31</f>
        <v/>
      </c>
      <c r="J60" s="973">
        <f>INSTRUKCJA_I_PARAMETRY!J31</f>
        <v/>
      </c>
      <c r="K60" s="973">
        <f>INSTRUKCJA_I_PARAMETRY!K31</f>
        <v/>
      </c>
      <c r="L60" s="973">
        <f>INSTRUKCJA_I_PARAMETRY!L31</f>
        <v/>
      </c>
      <c r="M60" s="973">
        <f>INSTRUKCJA_I_PARAMETRY!M31</f>
        <v/>
      </c>
      <c r="N60" s="973">
        <f>INSTRUKCJA_I_PARAMETRY!N31</f>
        <v/>
      </c>
      <c r="O60" s="973">
        <f>INSTRUKCJA_I_PARAMETRY!O31</f>
        <v/>
      </c>
      <c r="P60" s="973">
        <f>INSTRUKCJA_I_PARAMETRY!P31</f>
        <v/>
      </c>
      <c r="Q60" s="973">
        <f>INSTRUKCJA_I_PARAMETRY!Q31</f>
        <v/>
      </c>
      <c r="R60" s="973">
        <f>INSTRUKCJA_I_PARAMETRY!R31</f>
        <v/>
      </c>
      <c r="S60" s="973">
        <f>INSTRUKCJA_I_PARAMETRY!S31</f>
        <v/>
      </c>
      <c r="T60" s="973">
        <f>INSTRUKCJA_I_PARAMETRY!T31</f>
        <v/>
      </c>
      <c r="U60" s="973">
        <f>INSTRUKCJA_I_PARAMETRY!U31</f>
        <v/>
      </c>
    </row>
    <row r="61" ht="19" customHeight="1" s="248">
      <c r="B61" s="972" t="inlineStr">
        <is>
          <t>[INFO FENG.01.02] Warunkowa Dotacja – pomniejszenie kapitału (5%/10%/15%) wg harmonogramu (tys. zł) -&gt; uwzględnij w wierszu 29 (D.II Dotacje)</t>
        </is>
      </c>
      <c r="C61" s="973">
        <f>INSTRUKCJA_I_PARAMETRY!C30</f>
        <v/>
      </c>
      <c r="D61" s="973">
        <f>INSTRUKCJA_I_PARAMETRY!D30</f>
        <v/>
      </c>
      <c r="E61" s="973">
        <f>INSTRUKCJA_I_PARAMETRY!E30</f>
        <v/>
      </c>
      <c r="F61" s="973">
        <f>INSTRUKCJA_I_PARAMETRY!F30</f>
        <v/>
      </c>
      <c r="G61" s="973">
        <f>INSTRUKCJA_I_PARAMETRY!G30</f>
        <v/>
      </c>
      <c r="H61" s="973">
        <f>INSTRUKCJA_I_PARAMETRY!H30</f>
        <v/>
      </c>
      <c r="I61" s="973">
        <f>INSTRUKCJA_I_PARAMETRY!I30</f>
        <v/>
      </c>
      <c r="J61" s="973">
        <f>INSTRUKCJA_I_PARAMETRY!J30</f>
        <v/>
      </c>
      <c r="K61" s="973">
        <f>INSTRUKCJA_I_PARAMETRY!K30</f>
        <v/>
      </c>
      <c r="L61" s="973">
        <f>INSTRUKCJA_I_PARAMETRY!L30</f>
        <v/>
      </c>
      <c r="M61" s="973">
        <f>INSTRUKCJA_I_PARAMETRY!M30</f>
        <v/>
      </c>
      <c r="N61" s="973">
        <f>INSTRUKCJA_I_PARAMETRY!N30</f>
        <v/>
      </c>
      <c r="O61" s="973">
        <f>INSTRUKCJA_I_PARAMETRY!O30</f>
        <v/>
      </c>
      <c r="P61" s="973">
        <f>INSTRUKCJA_I_PARAMETRY!P30</f>
        <v/>
      </c>
      <c r="Q61" s="973">
        <f>INSTRUKCJA_I_PARAMETRY!Q30</f>
        <v/>
      </c>
      <c r="R61" s="973">
        <f>INSTRUKCJA_I_PARAMETRY!R30</f>
        <v/>
      </c>
      <c r="S61" s="973">
        <f>INSTRUKCJA_I_PARAMETRY!S30</f>
        <v/>
      </c>
      <c r="T61" s="973">
        <f>INSTRUKCJA_I_PARAMETRY!T30</f>
        <v/>
      </c>
      <c r="U61" s="973">
        <f>INSTRUKCJA_I_PARAMETRY!U30</f>
        <v/>
      </c>
    </row>
    <row r="62" ht="19" customHeight="1" s="248">
      <c r="B62" s="913" t="inlineStr">
        <is>
          <t>[KONTROLA DSCR] Szacowany wskaźnik pokrycia obsługi długu (Zysk netto + Amortyzacja) / Spłacone raty (min. 1,20)</t>
        </is>
      </c>
      <c r="C62" s="975">
        <f>IF(C57&gt;0,ROUND((C55+C16)/C57,2),0)</f>
        <v/>
      </c>
      <c r="D62" s="975">
        <f>IF(D57&gt;0,ROUND((D55+D16)/D57,2),0)</f>
        <v/>
      </c>
      <c r="E62" s="975">
        <f>IF(E57&gt;0,ROUND((E55+E16)/E57,2),0)</f>
        <v/>
      </c>
      <c r="F62" s="975">
        <f>IF(F57&gt;0,ROUND((F55+F16)/F57,2),0)</f>
        <v/>
      </c>
      <c r="G62" s="975">
        <f>IF(G57&gt;0,ROUND((G55+G16)/G57,2),0)</f>
        <v/>
      </c>
      <c r="H62" s="975">
        <f>IF(H57&gt;0,ROUND((H55+H16)/H57,2),0)</f>
        <v/>
      </c>
      <c r="I62" s="975">
        <f>IF(I57&gt;0,ROUND((I55+I16)/I57,2),0)</f>
        <v/>
      </c>
      <c r="J62" s="975">
        <f>IF(J57&gt;0,ROUND((J55+J16)/J57,2),0)</f>
        <v/>
      </c>
      <c r="K62" s="975">
        <f>IF(K57&gt;0,ROUND((K55+K16)/K57,2),0)</f>
        <v/>
      </c>
      <c r="L62" s="975">
        <f>IF(L57&gt;0,ROUND((L55+L16)/L57,2),0)</f>
        <v/>
      </c>
      <c r="M62" s="975">
        <f>IF(M57&gt;0,ROUND((M55+M16)/M57,2),0)</f>
        <v/>
      </c>
      <c r="N62" s="975">
        <f>IF(N57&gt;0,ROUND((N55+N16)/N57,2),0)</f>
        <v/>
      </c>
      <c r="O62" s="975">
        <f>IF(O57&gt;0,ROUND((O55+O16)/O57,2),0)</f>
        <v/>
      </c>
      <c r="P62" s="975">
        <f>IF(P57&gt;0,ROUND((P55+P16)/P57,2),0)</f>
        <v/>
      </c>
      <c r="Q62" s="975">
        <f>IF(Q57&gt;0,ROUND((Q55+Q16)/Q57,2),0)</f>
        <v/>
      </c>
      <c r="R62" s="975">
        <f>IF(R57&gt;0,ROUND((R55+R16)/R57,2),0)</f>
        <v/>
      </c>
      <c r="S62" s="975">
        <f>IF(S57&gt;0,ROUND((S55+S16)/S57,2),0)</f>
        <v/>
      </c>
      <c r="T62" s="975">
        <f>IF(T57&gt;0,ROUND((T55+T16)/T57,2),0)</f>
        <v/>
      </c>
      <c r="U62" s="975">
        <f>IF(U57&gt;0,ROUND((U55+U16)/U57,2),0)</f>
        <v/>
      </c>
    </row>
    <row r="63">
      <c r="B63" t="inlineStr">
        <is>
          <t>.......................................</t>
        </is>
      </c>
      <c r="D63" t="inlineStr">
        <is>
          <t>.....................................</t>
        </is>
      </c>
    </row>
    <row r="64">
      <c r="B64" s="976" t="inlineStr">
        <is>
          <t>(miejscowość, data)</t>
        </is>
      </c>
      <c r="D64" s="976" t="inlineStr">
        <is>
          <t>(pieczęć i podpis Wnioskodawcy)</t>
        </is>
      </c>
    </row>
    <row r="66">
      <c r="B66" s="121" t="n"/>
    </row>
    <row r="67">
      <c r="B67" s="121" t="n"/>
    </row>
    <row r="68">
      <c r="B68" s="53" t="n"/>
      <c r="C68" s="977" t="n"/>
      <c r="D68" s="977" t="n"/>
      <c r="E68" s="977" t="n"/>
      <c r="F68" s="977" t="n"/>
      <c r="G68" s="977" t="n"/>
    </row>
    <row r="69">
      <c r="B69" s="53" t="n"/>
      <c r="C69" s="977" t="n"/>
      <c r="D69" s="977" t="n"/>
      <c r="E69" s="977" t="n"/>
      <c r="F69" s="977" t="n"/>
      <c r="G69" s="977" t="n"/>
    </row>
    <row r="70">
      <c r="E70" s="246" t="n"/>
    </row>
    <row r="71">
      <c r="E71" s="246" t="n"/>
    </row>
    <row r="72">
      <c r="E72" s="246" t="n"/>
    </row>
    <row r="73">
      <c r="E73" s="246" t="n"/>
    </row>
    <row r="74">
      <c r="E74" s="246" t="n"/>
    </row>
    <row r="75">
      <c r="E75" s="246" t="n"/>
    </row>
    <row r="76">
      <c r="E76" s="246" t="n"/>
    </row>
    <row r="77">
      <c r="E77" s="246" t="n"/>
    </row>
    <row r="78">
      <c r="E78" s="246" t="n"/>
    </row>
    <row r="79">
      <c r="E79" s="246" t="n"/>
    </row>
    <row r="80">
      <c r="E80" s="246" t="n"/>
    </row>
    <row r="81">
      <c r="E81" s="246" t="n"/>
    </row>
    <row r="82">
      <c r="E82" s="246" t="n"/>
    </row>
    <row r="83">
      <c r="E83" s="246" t="n"/>
    </row>
    <row r="84">
      <c r="E84" s="246" t="n"/>
    </row>
    <row r="85">
      <c r="E85" s="246" t="n"/>
    </row>
    <row r="86">
      <c r="E86" s="246" t="n"/>
    </row>
    <row r="87">
      <c r="E87" s="246" t="n"/>
    </row>
    <row r="88">
      <c r="E88" s="246" t="n"/>
    </row>
    <row r="89">
      <c r="E89" s="246" t="n"/>
    </row>
    <row r="90">
      <c r="E90" s="246" t="n"/>
    </row>
    <row r="91">
      <c r="E91" s="246" t="n"/>
    </row>
    <row r="92">
      <c r="E92" s="246" t="n"/>
    </row>
    <row r="93">
      <c r="E93" s="246" t="n"/>
    </row>
    <row r="94">
      <c r="E94" s="246" t="n"/>
    </row>
    <row r="95">
      <c r="E95" s="246" t="n"/>
    </row>
    <row r="96">
      <c r="E96" s="246" t="n"/>
    </row>
    <row r="97">
      <c r="E97" s="246" t="n"/>
    </row>
    <row r="98">
      <c r="E98" s="246" t="n"/>
    </row>
    <row r="99">
      <c r="E99" s="246" t="n"/>
    </row>
    <row r="130" ht="15" customHeight="1" s="248">
      <c r="B130" s="3" t="n"/>
      <c r="C130" s="3" t="n"/>
      <c r="D130" s="3" t="n"/>
      <c r="E130" s="3" t="n"/>
      <c r="F130" s="3" t="n"/>
      <c r="G130" s="3" t="n"/>
    </row>
    <row r="131" ht="15" customHeight="1" s="248">
      <c r="B131" s="3" t="n"/>
      <c r="C131" s="3" t="n"/>
      <c r="D131" s="3" t="n"/>
      <c r="E131" s="3" t="n"/>
      <c r="F131" s="3" t="n"/>
      <c r="G131" s="3" t="n"/>
    </row>
    <row r="132" ht="15" customHeight="1" s="248">
      <c r="B132" s="3" t="n"/>
      <c r="C132" s="3" t="n"/>
      <c r="D132" s="3" t="n"/>
      <c r="E132" s="3" t="n"/>
      <c r="F132" s="3" t="n"/>
      <c r="G132" s="3" t="n"/>
    </row>
    <row r="133" ht="15" customHeight="1" s="248"/>
    <row r="134" ht="25.5" customHeight="1" s="248"/>
    <row r="135" ht="15" customFormat="1" customHeight="1" s="165"/>
    <row r="136" ht="15" customFormat="1" customHeight="1" s="165"/>
    <row r="137" ht="15" customFormat="1" customHeight="1" s="165"/>
    <row r="138" ht="15" customFormat="1" customHeight="1" s="165"/>
    <row r="139" ht="15" customFormat="1" customHeight="1" s="165"/>
    <row r="140" ht="15" customFormat="1" customHeight="1" s="165"/>
    <row r="141" ht="15" customFormat="1" customHeight="1" s="165"/>
    <row r="142" ht="15" customFormat="1" customHeight="1" s="165"/>
    <row r="143" ht="15" customFormat="1" customHeight="1" s="165"/>
    <row r="144" ht="15" customFormat="1" customHeight="1" s="165">
      <c r="J144" s="7" t="n"/>
    </row>
    <row r="145" ht="15" customFormat="1" customHeight="1" s="165"/>
    <row r="146" ht="15" customFormat="1" customHeight="1" s="165"/>
    <row r="147" ht="15" customFormat="1" customHeight="1" s="165"/>
    <row r="148" ht="15" customFormat="1" customHeight="1" s="165"/>
    <row r="149" ht="15" customFormat="1" customHeight="1" s="165"/>
    <row r="150" ht="15" customFormat="1" customHeight="1" s="165"/>
    <row r="151" ht="15" customFormat="1" customHeight="1" s="165"/>
    <row r="152" ht="15" customFormat="1" customHeight="1" s="165"/>
    <row r="153" ht="15" customFormat="1" customHeight="1" s="165"/>
    <row r="154" ht="15" customFormat="1" customHeight="1" s="165"/>
    <row r="155" ht="15" customFormat="1" customHeight="1" s="165"/>
    <row r="156" ht="15" customFormat="1" customHeight="1" s="165"/>
    <row r="157" ht="15" customFormat="1" customHeight="1" s="165"/>
    <row r="158" ht="15" customFormat="1" customHeight="1" s="165"/>
    <row r="159" ht="15" customFormat="1" customHeight="1" s="165"/>
    <row r="160" ht="15" customFormat="1" customHeight="1" s="165"/>
    <row r="161" ht="15" customFormat="1" customHeight="1" s="165"/>
    <row r="162" ht="15" customFormat="1" customHeight="1" s="165"/>
    <row r="163" ht="15" customFormat="1" customHeight="1" s="165"/>
    <row r="164" ht="15" customFormat="1" customHeight="1" s="165"/>
    <row r="165" ht="15" customFormat="1" customHeight="1" s="165"/>
    <row r="166" ht="15" customFormat="1" customHeight="1" s="165"/>
    <row r="167" ht="15" customFormat="1" customHeight="1" s="165"/>
    <row r="168" ht="15" customFormat="1" customHeight="1" s="165"/>
    <row r="169" ht="15" customFormat="1" customHeight="1" s="165"/>
    <row r="170" ht="15" customFormat="1" customHeight="1" s="165"/>
    <row r="171" ht="15" customFormat="1" customHeight="1" s="165"/>
    <row r="172" ht="15" customFormat="1" customHeight="1" s="165"/>
    <row r="197">
      <c r="B197" s="3" t="n"/>
      <c r="C197" s="3" t="n"/>
      <c r="D197" s="3" t="n"/>
      <c r="E197" s="3" t="n"/>
      <c r="F197" s="3" t="n"/>
      <c r="G197" s="3" t="n"/>
    </row>
    <row r="198">
      <c r="B198" s="3" t="n"/>
      <c r="C198" s="3" t="n"/>
      <c r="D198" s="3" t="n"/>
      <c r="E198" s="3" t="n"/>
      <c r="F198" s="3" t="n"/>
      <c r="G198" s="3" t="n"/>
    </row>
    <row r="211">
      <c r="B211" s="9" t="n"/>
      <c r="C211" s="9" t="n"/>
      <c r="D211" s="9" t="n"/>
      <c r="E211" s="9" t="n"/>
      <c r="F211" s="9" t="n"/>
      <c r="G211" s="9" t="n"/>
    </row>
    <row r="212">
      <c r="B212" s="9" t="n"/>
      <c r="C212" s="9" t="n"/>
      <c r="D212" s="9" t="n"/>
      <c r="E212" s="9" t="n"/>
      <c r="F212" s="9" t="n"/>
      <c r="G212" s="9" t="n"/>
    </row>
    <row r="213">
      <c r="B213" s="9" t="n"/>
      <c r="C213" s="9" t="n"/>
      <c r="D213" s="9" t="n"/>
      <c r="E213" s="9" t="n"/>
      <c r="F213" s="9" t="n"/>
      <c r="G213" s="9" t="n"/>
    </row>
    <row r="214">
      <c r="B214" s="9" t="n"/>
      <c r="C214" s="9" t="n"/>
      <c r="D214" s="9" t="n"/>
      <c r="E214" s="9" t="n"/>
      <c r="F214" s="9" t="n"/>
      <c r="G214" s="9" t="n"/>
    </row>
    <row r="215">
      <c r="B215" s="9" t="n"/>
      <c r="C215" s="9" t="n"/>
      <c r="D215" s="9" t="n"/>
      <c r="E215" s="9" t="n"/>
      <c r="F215" s="9" t="n"/>
      <c r="G215" s="9" t="n"/>
    </row>
    <row r="216">
      <c r="B216" s="9" t="n"/>
      <c r="C216" s="9" t="n"/>
      <c r="D216" s="9" t="n"/>
      <c r="E216" s="9" t="n"/>
      <c r="F216" s="9" t="n"/>
      <c r="G216" s="9" t="n"/>
    </row>
    <row r="217">
      <c r="B217" s="9" t="n"/>
      <c r="C217" s="9" t="n"/>
      <c r="D217" s="9" t="n"/>
      <c r="E217" s="9" t="n"/>
      <c r="F217" s="9" t="n"/>
      <c r="G217" s="9" t="n"/>
    </row>
    <row r="218">
      <c r="B218" s="9" t="n"/>
      <c r="C218" s="9" t="n"/>
      <c r="D218" s="9" t="n"/>
      <c r="E218" s="9" t="n"/>
      <c r="F218" s="9" t="n"/>
      <c r="G218" s="9" t="n"/>
    </row>
    <row r="219">
      <c r="B219" s="9" t="n"/>
      <c r="C219" s="9" t="n"/>
      <c r="D219" s="9" t="n"/>
      <c r="E219" s="9" t="n"/>
      <c r="F219" s="9" t="n"/>
      <c r="G219" s="9" t="n"/>
    </row>
    <row r="220">
      <c r="B220" s="9" t="n"/>
      <c r="C220" s="9" t="n"/>
      <c r="D220" s="9" t="n"/>
      <c r="E220" s="9" t="n"/>
      <c r="F220" s="9" t="n"/>
      <c r="G220" s="9" t="n"/>
    </row>
    <row r="221">
      <c r="B221" s="9" t="n"/>
      <c r="C221" s="9" t="n"/>
      <c r="D221" s="9" t="n"/>
      <c r="E221" s="9" t="n"/>
      <c r="F221" s="9" t="n"/>
      <c r="G221" s="9" t="n"/>
    </row>
    <row r="222">
      <c r="B222" s="9" t="n"/>
      <c r="C222" s="9" t="n"/>
      <c r="D222" s="9" t="n"/>
      <c r="E222" s="9" t="n"/>
      <c r="F222" s="9" t="n"/>
      <c r="G222" s="9" t="n"/>
    </row>
    <row r="223">
      <c r="B223" s="9" t="n"/>
      <c r="C223" s="9" t="n"/>
      <c r="D223" s="9" t="n"/>
      <c r="E223" s="9" t="n"/>
      <c r="F223" s="9" t="n"/>
      <c r="G223" s="9" t="n"/>
    </row>
    <row r="224">
      <c r="B224" s="9" t="n"/>
      <c r="C224" s="9" t="n"/>
      <c r="D224" s="9" t="n"/>
      <c r="E224" s="9" t="n"/>
      <c r="F224" s="9" t="n"/>
      <c r="G224" s="9" t="n"/>
    </row>
    <row r="225">
      <c r="B225" s="9" t="n"/>
      <c r="C225" s="9" t="n"/>
      <c r="D225" s="9" t="n"/>
      <c r="E225" s="9" t="n"/>
      <c r="F225" s="9" t="n"/>
      <c r="G225" s="9" t="n"/>
    </row>
    <row r="226">
      <c r="B226" s="9" t="n"/>
      <c r="C226" s="9" t="n"/>
      <c r="D226" s="9" t="n"/>
      <c r="E226" s="9" t="n"/>
      <c r="F226" s="9" t="n"/>
      <c r="G226" s="9" t="n"/>
    </row>
    <row r="227">
      <c r="B227" s="9" t="n"/>
      <c r="C227" s="9" t="n"/>
      <c r="D227" s="9" t="n"/>
      <c r="E227" s="9" t="n"/>
      <c r="F227" s="9" t="n"/>
      <c r="G227" s="9" t="n"/>
    </row>
    <row r="228">
      <c r="B228" s="9" t="n"/>
      <c r="C228" s="9" t="n"/>
      <c r="D228" s="9" t="n"/>
      <c r="E228" s="9" t="n"/>
      <c r="F228" s="9" t="n"/>
      <c r="G228" s="9" t="n"/>
    </row>
    <row r="229">
      <c r="B229" s="9" t="n"/>
      <c r="C229" s="9" t="n"/>
      <c r="D229" s="9" t="n"/>
      <c r="E229" s="9" t="n"/>
      <c r="F229" s="9" t="n"/>
      <c r="G229" s="9" t="n"/>
    </row>
    <row r="230">
      <c r="B230" s="9" t="n"/>
      <c r="C230" s="9" t="n"/>
      <c r="D230" s="9" t="n"/>
      <c r="E230" s="9" t="n"/>
      <c r="F230" s="9" t="n"/>
      <c r="G230" s="9" t="n"/>
    </row>
    <row r="231">
      <c r="B231" s="9" t="n"/>
      <c r="C231" s="9" t="n"/>
      <c r="D231" s="9" t="n"/>
      <c r="E231" s="9" t="n"/>
      <c r="F231" s="9" t="n"/>
      <c r="G231" s="9" t="n"/>
    </row>
    <row r="232">
      <c r="B232" s="9" t="n"/>
      <c r="C232" s="9" t="n"/>
      <c r="D232" s="9" t="n"/>
      <c r="E232" s="9" t="n"/>
      <c r="F232" s="9" t="n"/>
      <c r="G232" s="9" t="n"/>
    </row>
    <row r="233">
      <c r="B233" s="9" t="n"/>
      <c r="C233" s="9" t="n"/>
      <c r="D233" s="9" t="n"/>
      <c r="E233" s="9" t="n"/>
      <c r="F233" s="9" t="n"/>
      <c r="G233" s="9" t="n"/>
    </row>
    <row r="234">
      <c r="B234" s="9" t="n"/>
      <c r="C234" s="9" t="n"/>
      <c r="D234" s="9" t="n"/>
      <c r="E234" s="9" t="n"/>
      <c r="F234" s="9" t="n"/>
      <c r="G234" s="9" t="n"/>
    </row>
    <row r="235">
      <c r="B235" s="9" t="n"/>
      <c r="C235" s="9" t="n"/>
      <c r="D235" s="9" t="n"/>
      <c r="E235" s="9" t="n"/>
      <c r="F235" s="9" t="n"/>
      <c r="G235" s="9" t="n"/>
    </row>
    <row r="236">
      <c r="B236" s="9" t="n"/>
      <c r="C236" s="9" t="n"/>
      <c r="D236" s="9" t="n"/>
      <c r="E236" s="9" t="n"/>
      <c r="F236" s="9" t="n"/>
      <c r="G236" s="9" t="n"/>
    </row>
    <row r="237">
      <c r="B237" s="9" t="n"/>
      <c r="C237" s="9" t="n"/>
      <c r="D237" s="9" t="n"/>
      <c r="E237" s="9" t="n"/>
      <c r="F237" s="9" t="n"/>
      <c r="G237" s="9" t="n"/>
    </row>
    <row r="238">
      <c r="B238" s="9" t="n"/>
      <c r="C238" s="9" t="n"/>
      <c r="D238" s="9" t="n"/>
      <c r="E238" s="9" t="n"/>
      <c r="F238" s="9" t="n"/>
      <c r="G238" s="9" t="n"/>
    </row>
    <row r="239">
      <c r="B239" s="9" t="n"/>
      <c r="C239" s="9" t="n"/>
      <c r="D239" s="9" t="n"/>
      <c r="E239" s="9" t="n"/>
      <c r="F239" s="9" t="n"/>
      <c r="G239" s="9" t="n"/>
    </row>
    <row r="240">
      <c r="B240" s="9" t="n"/>
      <c r="C240" s="9" t="n"/>
      <c r="D240" s="9" t="n"/>
      <c r="E240" s="9" t="n"/>
      <c r="F240" s="9" t="n"/>
      <c r="G240" s="9" t="n"/>
    </row>
    <row r="241">
      <c r="B241" s="9" t="n"/>
      <c r="C241" s="9" t="n"/>
      <c r="D241" s="9" t="n"/>
      <c r="E241" s="9" t="n"/>
      <c r="F241" s="9" t="n"/>
      <c r="G241" s="9" t="n"/>
    </row>
    <row r="242">
      <c r="B242" s="9" t="n"/>
      <c r="C242" s="9" t="n"/>
      <c r="D242" s="9" t="n"/>
      <c r="E242" s="9" t="n"/>
      <c r="F242" s="9" t="n"/>
      <c r="G242" s="9" t="n"/>
    </row>
    <row r="243">
      <c r="B243" s="9" t="n"/>
      <c r="C243" s="9" t="n"/>
      <c r="D243" s="9" t="n"/>
      <c r="E243" s="9" t="n"/>
      <c r="F243" s="9" t="n"/>
      <c r="G243" s="9" t="n"/>
    </row>
    <row r="244">
      <c r="B244" s="9" t="n"/>
      <c r="C244" s="9" t="n"/>
      <c r="D244" s="9" t="n"/>
      <c r="E244" s="9" t="n"/>
      <c r="F244" s="9" t="n"/>
      <c r="G244" s="9" t="n"/>
    </row>
    <row r="245">
      <c r="B245" s="9" t="n"/>
      <c r="C245" s="9" t="n"/>
      <c r="D245" s="9" t="n"/>
      <c r="E245" s="9" t="n"/>
      <c r="F245" s="9" t="n"/>
      <c r="G245" s="9" t="n"/>
    </row>
    <row r="246">
      <c r="B246" s="9" t="n"/>
      <c r="C246" s="9" t="n"/>
      <c r="D246" s="9" t="n"/>
      <c r="E246" s="9" t="n"/>
      <c r="F246" s="9" t="n"/>
      <c r="G246" s="9" t="n"/>
    </row>
    <row r="247">
      <c r="B247" s="9" t="n"/>
      <c r="C247" s="9" t="n"/>
      <c r="D247" s="9" t="n"/>
      <c r="E247" s="9" t="n"/>
      <c r="F247" s="9" t="n"/>
      <c r="G247" s="9" t="n"/>
    </row>
    <row r="248">
      <c r="B248" s="9" t="n"/>
      <c r="C248" s="9" t="n"/>
      <c r="D248" s="9" t="n"/>
      <c r="E248" s="9" t="n"/>
      <c r="F248" s="9" t="n"/>
      <c r="G248" s="9" t="n"/>
    </row>
    <row r="249">
      <c r="B249" s="9" t="n"/>
      <c r="C249" s="9" t="n"/>
      <c r="D249" s="9" t="n"/>
      <c r="E249" s="9" t="n"/>
      <c r="F249" s="9" t="n"/>
      <c r="G249" s="9" t="n"/>
    </row>
    <row r="250">
      <c r="B250" s="9" t="n"/>
      <c r="C250" s="9" t="n"/>
      <c r="D250" s="9" t="n"/>
      <c r="E250" s="9" t="n"/>
      <c r="F250" s="9" t="n"/>
      <c r="G250" s="9" t="n"/>
    </row>
    <row r="251">
      <c r="B251" s="9" t="n"/>
      <c r="C251" s="9" t="n"/>
      <c r="D251" s="9" t="n"/>
      <c r="E251" s="9" t="n"/>
      <c r="F251" s="9" t="n"/>
      <c r="G251" s="9" t="n"/>
    </row>
    <row r="252">
      <c r="B252" s="9" t="n"/>
      <c r="C252" s="9" t="n"/>
      <c r="D252" s="9" t="n"/>
      <c r="E252" s="9" t="n"/>
      <c r="F252" s="9" t="n"/>
      <c r="G252" s="9" t="n"/>
    </row>
    <row r="253">
      <c r="B253" s="9" t="n"/>
      <c r="C253" s="9" t="n"/>
      <c r="D253" s="9" t="n"/>
      <c r="E253" s="9" t="n"/>
      <c r="F253" s="9" t="n"/>
      <c r="G253" s="9" t="n"/>
    </row>
    <row r="254">
      <c r="B254" s="9" t="n"/>
      <c r="C254" s="9" t="n"/>
      <c r="D254" s="9" t="n"/>
      <c r="E254" s="9" t="n"/>
      <c r="F254" s="9" t="n"/>
      <c r="G254" s="9" t="n"/>
    </row>
    <row r="255">
      <c r="B255" s="9" t="n"/>
      <c r="C255" s="9" t="n"/>
      <c r="D255" s="9" t="n"/>
      <c r="E255" s="9" t="n"/>
      <c r="F255" s="9" t="n"/>
      <c r="G255" s="9" t="n"/>
    </row>
    <row r="256">
      <c r="B256" s="9" t="n"/>
      <c r="C256" s="9" t="n"/>
      <c r="D256" s="9" t="n"/>
      <c r="E256" s="9" t="n"/>
      <c r="F256" s="9" t="n"/>
      <c r="G256" s="9" t="n"/>
    </row>
    <row r="257">
      <c r="B257" s="9" t="n"/>
      <c r="C257" s="9" t="n"/>
      <c r="D257" s="9" t="n"/>
      <c r="E257" s="9" t="n"/>
      <c r="F257" s="9" t="n"/>
      <c r="G257" s="9" t="n"/>
    </row>
    <row r="258">
      <c r="B258" s="9" t="n"/>
      <c r="C258" s="9" t="n"/>
      <c r="D258" s="9" t="n"/>
      <c r="E258" s="9" t="n"/>
      <c r="F258" s="9" t="n"/>
      <c r="G258" s="9" t="n"/>
    </row>
    <row r="259">
      <c r="B259" s="9" t="n"/>
      <c r="C259" s="9" t="n"/>
      <c r="D259" s="9" t="n"/>
      <c r="E259" s="9" t="n"/>
      <c r="F259" s="9" t="n"/>
      <c r="G259" s="9" t="n"/>
    </row>
    <row r="260">
      <c r="B260" s="9" t="n"/>
      <c r="C260" s="9" t="n"/>
      <c r="D260" s="9" t="n"/>
      <c r="E260" s="9" t="n"/>
      <c r="F260" s="9" t="n"/>
      <c r="G260" s="9" t="n"/>
    </row>
    <row r="261">
      <c r="B261" s="9" t="n"/>
      <c r="C261" s="9" t="n"/>
      <c r="D261" s="9" t="n"/>
      <c r="E261" s="9" t="n"/>
      <c r="F261" s="9" t="n"/>
      <c r="G261" s="9" t="n"/>
    </row>
    <row r="262">
      <c r="B262" s="9" t="n"/>
      <c r="C262" s="9" t="n"/>
      <c r="D262" s="9" t="n"/>
      <c r="E262" s="9" t="n"/>
      <c r="F262" s="9" t="n"/>
      <c r="G262" s="9" t="n"/>
    </row>
    <row r="263">
      <c r="B263" s="9" t="n"/>
      <c r="C263" s="9" t="n"/>
      <c r="D263" s="9" t="n"/>
      <c r="E263" s="9" t="n"/>
      <c r="F263" s="9" t="n"/>
      <c r="G263" s="9" t="n"/>
    </row>
    <row r="264">
      <c r="B264" s="9" t="n"/>
      <c r="C264" s="9" t="n"/>
      <c r="D264" s="9" t="n"/>
      <c r="E264" s="9" t="n"/>
      <c r="F264" s="9" t="n"/>
      <c r="G264" s="9" t="n"/>
    </row>
    <row r="265">
      <c r="B265" s="9" t="n"/>
      <c r="C265" s="9" t="n"/>
      <c r="D265" s="9" t="n"/>
      <c r="E265" s="9" t="n"/>
      <c r="F265" s="9" t="n"/>
      <c r="G265" s="9" t="n"/>
    </row>
    <row r="266">
      <c r="B266" s="9" t="n"/>
      <c r="C266" s="9" t="n"/>
      <c r="D266" s="9" t="n"/>
      <c r="E266" s="9" t="n"/>
      <c r="F266" s="9" t="n"/>
      <c r="G266" s="9" t="n"/>
    </row>
    <row r="267">
      <c r="B267" s="9" t="n"/>
      <c r="C267" s="9" t="n"/>
      <c r="D267" s="9" t="n"/>
      <c r="E267" s="9" t="n"/>
      <c r="F267" s="9" t="n"/>
      <c r="G267" s="9" t="n"/>
    </row>
    <row r="268">
      <c r="B268" s="9" t="n"/>
      <c r="C268" s="9" t="n"/>
      <c r="D268" s="9" t="n"/>
      <c r="E268" s="9" t="n"/>
      <c r="F268" s="9" t="n"/>
      <c r="G268" s="9" t="n"/>
    </row>
    <row r="269">
      <c r="B269" s="9" t="n"/>
      <c r="C269" s="9" t="n"/>
      <c r="D269" s="9" t="n"/>
      <c r="E269" s="9" t="n"/>
      <c r="F269" s="9" t="n"/>
      <c r="G269" s="9" t="n"/>
    </row>
    <row r="270">
      <c r="B270" s="9" t="n"/>
      <c r="C270" s="9" t="n"/>
      <c r="D270" s="9" t="n"/>
      <c r="E270" s="9" t="n"/>
      <c r="F270" s="9" t="n"/>
      <c r="G270" s="9" t="n"/>
    </row>
    <row r="271">
      <c r="B271" s="9" t="n"/>
      <c r="C271" s="9" t="n"/>
      <c r="D271" s="9" t="n"/>
      <c r="E271" s="9" t="n"/>
      <c r="F271" s="9" t="n"/>
      <c r="G271" s="9" t="n"/>
    </row>
    <row r="272">
      <c r="B272" s="9" t="n"/>
      <c r="C272" s="9" t="n"/>
      <c r="D272" s="9" t="n"/>
      <c r="E272" s="9" t="n"/>
      <c r="F272" s="9" t="n"/>
      <c r="G272" s="9" t="n"/>
    </row>
    <row r="273">
      <c r="B273" s="9" t="n"/>
      <c r="C273" s="9" t="n"/>
      <c r="D273" s="9" t="n"/>
      <c r="E273" s="9" t="n"/>
      <c r="F273" s="9" t="n"/>
      <c r="G273" s="9" t="n"/>
    </row>
    <row r="274">
      <c r="B274" s="9" t="n"/>
      <c r="C274" s="9" t="n"/>
      <c r="D274" s="9" t="n"/>
      <c r="E274" s="9" t="n"/>
      <c r="F274" s="9" t="n"/>
      <c r="G274" s="9" t="n"/>
    </row>
    <row r="275">
      <c r="B275" s="9" t="n"/>
      <c r="C275" s="9" t="n"/>
      <c r="D275" s="9" t="n"/>
      <c r="E275" s="9" t="n"/>
      <c r="F275" s="9" t="n"/>
      <c r="G275" s="9" t="n"/>
    </row>
    <row r="276">
      <c r="B276" s="9" t="n"/>
      <c r="C276" s="9" t="n"/>
      <c r="D276" s="9" t="n"/>
      <c r="E276" s="9" t="n"/>
      <c r="F276" s="9" t="n"/>
      <c r="G276" s="9" t="n"/>
    </row>
    <row r="277">
      <c r="B277" s="9" t="n"/>
      <c r="C277" s="9" t="n"/>
      <c r="D277" s="9" t="n"/>
      <c r="E277" s="9" t="n"/>
      <c r="F277" s="9" t="n"/>
      <c r="G277" s="9" t="n"/>
    </row>
    <row r="278">
      <c r="B278" s="9" t="n"/>
      <c r="C278" s="9" t="n"/>
      <c r="D278" s="9" t="n"/>
      <c r="E278" s="9" t="n"/>
      <c r="F278" s="9" t="n"/>
      <c r="G278" s="9" t="n"/>
    </row>
    <row r="279">
      <c r="B279" s="9" t="n"/>
      <c r="C279" s="9" t="n"/>
      <c r="D279" s="9" t="n"/>
      <c r="E279" s="9" t="n"/>
      <c r="F279" s="9" t="n"/>
      <c r="G279" s="9" t="n"/>
    </row>
    <row r="280">
      <c r="B280" s="9" t="n"/>
      <c r="C280" s="9" t="n"/>
      <c r="D280" s="9" t="n"/>
      <c r="E280" s="9" t="n"/>
      <c r="F280" s="9" t="n"/>
      <c r="G280" s="9" t="n"/>
    </row>
    <row r="281">
      <c r="B281" s="9" t="n"/>
      <c r="C281" s="9" t="n"/>
      <c r="D281" s="9" t="n"/>
      <c r="E281" s="9" t="n"/>
      <c r="F281" s="9" t="n"/>
      <c r="G281" s="9" t="n"/>
    </row>
    <row r="282">
      <c r="B282" s="9" t="n"/>
      <c r="C282" s="9" t="n"/>
      <c r="D282" s="9" t="n"/>
      <c r="E282" s="9" t="n"/>
      <c r="F282" s="9" t="n"/>
      <c r="G282" s="9" t="n"/>
    </row>
    <row r="283">
      <c r="B283" s="9" t="n"/>
      <c r="C283" s="9" t="n"/>
      <c r="D283" s="9" t="n"/>
      <c r="E283" s="9" t="n"/>
      <c r="F283" s="9" t="n"/>
      <c r="G283" s="9" t="n"/>
    </row>
    <row r="284">
      <c r="B284" s="9" t="n"/>
      <c r="C284" s="9" t="n"/>
      <c r="D284" s="9" t="n"/>
      <c r="E284" s="9" t="n"/>
      <c r="F284" s="9" t="n"/>
      <c r="G284" s="9" t="n"/>
    </row>
    <row r="285">
      <c r="B285" s="9" t="n"/>
      <c r="C285" s="9" t="n"/>
      <c r="D285" s="9" t="n"/>
      <c r="E285" s="9" t="n"/>
      <c r="F285" s="9" t="n"/>
      <c r="G285" s="9" t="n"/>
    </row>
    <row r="286">
      <c r="B286" s="9" t="n"/>
      <c r="C286" s="9" t="n"/>
      <c r="D286" s="9" t="n"/>
      <c r="E286" s="9" t="n"/>
      <c r="F286" s="9" t="n"/>
      <c r="G286" s="9" t="n"/>
    </row>
    <row r="287">
      <c r="B287" s="9" t="n"/>
      <c r="C287" s="9" t="n"/>
      <c r="D287" s="9" t="n"/>
      <c r="E287" s="9" t="n"/>
      <c r="F287" s="9" t="n"/>
      <c r="G287" s="9" t="n"/>
    </row>
    <row r="288">
      <c r="B288" s="9" t="n"/>
      <c r="C288" s="9" t="n"/>
      <c r="D288" s="9" t="n"/>
      <c r="E288" s="9" t="n"/>
      <c r="F288" s="9" t="n"/>
      <c r="G288" s="9" t="n"/>
    </row>
    <row r="289">
      <c r="B289" s="9" t="n"/>
      <c r="C289" s="9" t="n"/>
      <c r="D289" s="9" t="n"/>
      <c r="E289" s="9" t="n"/>
      <c r="F289" s="9" t="n"/>
      <c r="G289" s="9" t="n"/>
    </row>
    <row r="290">
      <c r="B290" s="9" t="n"/>
      <c r="C290" s="9" t="n"/>
      <c r="D290" s="9" t="n"/>
      <c r="E290" s="9" t="n"/>
      <c r="F290" s="9" t="n"/>
      <c r="G290" s="9" t="n"/>
    </row>
    <row r="291">
      <c r="B291" s="9" t="n"/>
      <c r="C291" s="9" t="n"/>
      <c r="D291" s="9" t="n"/>
      <c r="E291" s="9" t="n"/>
      <c r="F291" s="9" t="n"/>
      <c r="G291" s="9" t="n"/>
    </row>
    <row r="292">
      <c r="B292" s="9" t="n"/>
      <c r="C292" s="9" t="n"/>
      <c r="D292" s="9" t="n"/>
      <c r="E292" s="9" t="n"/>
      <c r="F292" s="9" t="n"/>
      <c r="G292" s="9" t="n"/>
    </row>
    <row r="293">
      <c r="B293" s="9" t="n"/>
      <c r="C293" s="9" t="n"/>
      <c r="D293" s="9" t="n"/>
      <c r="E293" s="9" t="n"/>
      <c r="F293" s="9" t="n"/>
      <c r="G293" s="9" t="n"/>
    </row>
    <row r="294">
      <c r="B294" s="9" t="n"/>
      <c r="C294" s="9" t="n"/>
      <c r="D294" s="9" t="n"/>
      <c r="E294" s="9" t="n"/>
      <c r="F294" s="9" t="n"/>
      <c r="G294" s="9" t="n"/>
    </row>
    <row r="295">
      <c r="B295" s="9" t="n"/>
      <c r="C295" s="9" t="n"/>
      <c r="D295" s="9" t="n"/>
      <c r="E295" s="9" t="n"/>
      <c r="F295" s="9" t="n"/>
      <c r="G295" s="9" t="n"/>
    </row>
    <row r="296">
      <c r="B296" s="9" t="n"/>
      <c r="C296" s="9" t="n"/>
      <c r="D296" s="9" t="n"/>
      <c r="E296" s="9" t="n"/>
      <c r="F296" s="9" t="n"/>
      <c r="G296" s="9" t="n"/>
    </row>
    <row r="297">
      <c r="B297" s="9" t="n"/>
      <c r="C297" s="9" t="n"/>
      <c r="D297" s="9" t="n"/>
      <c r="E297" s="9" t="n"/>
      <c r="F297" s="9" t="n"/>
      <c r="G297" s="9" t="n"/>
    </row>
    <row r="298">
      <c r="B298" s="9" t="n"/>
      <c r="C298" s="9" t="n"/>
      <c r="D298" s="9" t="n"/>
      <c r="E298" s="9" t="n"/>
      <c r="F298" s="9" t="n"/>
      <c r="G298" s="9" t="n"/>
    </row>
    <row r="299">
      <c r="B299" s="9" t="n"/>
      <c r="C299" s="9" t="n"/>
      <c r="D299" s="9" t="n"/>
      <c r="E299" s="9" t="n"/>
      <c r="F299" s="9" t="n"/>
      <c r="G299" s="9" t="n"/>
    </row>
    <row r="300">
      <c r="B300" s="9" t="n"/>
      <c r="C300" s="9" t="n"/>
      <c r="D300" s="9" t="n"/>
      <c r="E300" s="9" t="n"/>
      <c r="F300" s="9" t="n"/>
      <c r="G300" s="9" t="n"/>
    </row>
    <row r="301">
      <c r="B301" s="9" t="n"/>
      <c r="C301" s="9" t="n"/>
      <c r="D301" s="9" t="n"/>
      <c r="E301" s="9" t="n"/>
      <c r="F301" s="9" t="n"/>
      <c r="G301" s="9" t="n"/>
    </row>
    <row r="302">
      <c r="B302" s="9" t="n"/>
      <c r="C302" s="9" t="n"/>
      <c r="D302" s="9" t="n"/>
      <c r="E302" s="9" t="n"/>
      <c r="F302" s="9" t="n"/>
      <c r="G302" s="9" t="n"/>
    </row>
    <row r="303">
      <c r="B303" s="9" t="n"/>
      <c r="C303" s="9" t="n"/>
      <c r="D303" s="9" t="n"/>
      <c r="E303" s="9" t="n"/>
      <c r="F303" s="9" t="n"/>
      <c r="G303" s="9" t="n"/>
    </row>
    <row r="304">
      <c r="B304" s="9" t="n"/>
      <c r="C304" s="9" t="n"/>
      <c r="D304" s="9" t="n"/>
      <c r="E304" s="9" t="n"/>
      <c r="F304" s="9" t="n"/>
      <c r="G304" s="9" t="n"/>
    </row>
    <row r="305">
      <c r="B305" s="9" t="n"/>
      <c r="C305" s="9" t="n"/>
      <c r="D305" s="9" t="n"/>
      <c r="E305" s="9" t="n"/>
      <c r="F305" s="9" t="n"/>
      <c r="G305" s="9" t="n"/>
    </row>
    <row r="306">
      <c r="B306" s="9" t="n"/>
      <c r="C306" s="9" t="n"/>
      <c r="D306" s="9" t="n"/>
      <c r="E306" s="9" t="n"/>
      <c r="F306" s="9" t="n"/>
      <c r="G306" s="9" t="n"/>
    </row>
    <row r="307">
      <c r="B307" s="9" t="n"/>
      <c r="C307" s="9" t="n"/>
      <c r="D307" s="9" t="n"/>
      <c r="E307" s="9" t="n"/>
      <c r="F307" s="9" t="n"/>
      <c r="G307" s="9" t="n"/>
    </row>
    <row r="308">
      <c r="B308" s="9" t="n"/>
      <c r="C308" s="9" t="n"/>
      <c r="D308" s="9" t="n"/>
      <c r="E308" s="9" t="n"/>
      <c r="F308" s="9" t="n"/>
      <c r="G308" s="9" t="n"/>
    </row>
    <row r="309">
      <c r="B309" s="9" t="n"/>
      <c r="C309" s="9" t="n"/>
      <c r="D309" s="9" t="n"/>
      <c r="E309" s="9" t="n"/>
      <c r="F309" s="9" t="n"/>
      <c r="G309" s="9" t="n"/>
    </row>
    <row r="310">
      <c r="B310" s="9" t="n"/>
      <c r="C310" s="9" t="n"/>
      <c r="D310" s="9" t="n"/>
      <c r="E310" s="9" t="n"/>
      <c r="F310" s="9" t="n"/>
      <c r="G310" s="9" t="n"/>
    </row>
    <row r="311">
      <c r="B311" s="9" t="n"/>
      <c r="C311" s="9" t="n"/>
      <c r="D311" s="9" t="n"/>
      <c r="E311" s="9" t="n"/>
      <c r="F311" s="9" t="n"/>
      <c r="G311" s="9" t="n"/>
    </row>
    <row r="312">
      <c r="B312" s="9" t="n"/>
      <c r="C312" s="9" t="n"/>
      <c r="D312" s="9" t="n"/>
      <c r="E312" s="9" t="n"/>
      <c r="F312" s="9" t="n"/>
      <c r="G312" s="9" t="n"/>
    </row>
    <row r="314" ht="52" customHeight="1" s="248"/>
  </sheetData>
  <sheetProtection selectLockedCells="0" selectUnlockedCells="0" sheet="1" objects="0" insertRows="1" insertHyperlinks="0" autoFilter="0" scenarios="0" formatColumns="0" deleteColumns="1" insertColumns="1" pivotTables="0" deleteRows="1" formatCells="0" formatRows="0" sort="0" password="A958"/>
  <mergeCells count="2">
    <mergeCell ref="F7:U7"/>
    <mergeCell ref="C7:D7"/>
  </mergeCells>
  <pageMargins left="0.7874015748031497" right="0.7874015748031497" top="0.984251968503937" bottom="0.984251968503937" header="0.5118110236220472" footer="0.5118110236220472"/>
  <pageSetup orientation="portrait" paperSize="9" scale="65" firstPageNumber="0"/>
  <headerFooter alignWithMargins="0">
    <oddHeader/>
    <oddFooter>&amp;C&amp;"Arial CE,Regularna"Układ kalkulacyjny </oddFooter>
    <evenHeader/>
    <evenFooter/>
    <firstHeader/>
    <firstFooter/>
  </headerFooter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theme="1"/>
    <outlinePr summaryBelow="1" summaryRight="1"/>
    <pageSetUpPr/>
  </sheetPr>
  <dimension ref="A1:U108"/>
  <sheetViews>
    <sheetView showGridLines="1" tabSelected="1" zoomScaleNormal="100" workbookViewId="0">
      <pane xSplit="2" ySplit="8" topLeftCell="C9" activePane="bottomRight" state="frozen"/>
      <selection activeCell="Q16" sqref="Q16"/>
      <selection pane="topRight" activeCell="Q16" sqref="Q16"/>
      <selection pane="bottomLeft" activeCell="Q16" sqref="Q16"/>
      <selection pane="bottomRight" activeCell="A2" sqref="A2"/>
    </sheetView>
  </sheetViews>
  <sheetFormatPr baseColWidth="8" defaultRowHeight="12.75"/>
  <cols>
    <col width="6" customWidth="1" style="248" min="1" max="1"/>
    <col width="58" customWidth="1" style="248" min="2" max="2"/>
    <col width="13" customWidth="1" style="248" min="3" max="3"/>
    <col width="13" customWidth="1" style="248" min="4" max="4"/>
    <col width="13" customWidth="1" style="248" min="5" max="5"/>
    <col width="13" customWidth="1" style="248" min="6" max="6"/>
    <col width="13" customWidth="1" style="248" min="7" max="7"/>
    <col width="13" customWidth="1" style="248" min="8" max="8"/>
    <col width="13" bestFit="1" customWidth="1" style="248" min="9" max="9"/>
    <col width="13" customWidth="1" style="248" min="10" max="10"/>
    <col width="13" customWidth="1" style="248" min="11" max="11"/>
    <col width="13" customWidth="1" style="248" min="12" max="12"/>
    <col width="13" customWidth="1" style="248" min="13" max="13"/>
    <col width="13" customWidth="1" style="248" min="14" max="14"/>
    <col width="13" customWidth="1" style="248" min="15" max="15"/>
    <col width="13" customWidth="1" style="248" min="16" max="16"/>
    <col width="13" customWidth="1" style="248" min="17" max="17"/>
    <col width="13" customWidth="1" style="248" min="18" max="18"/>
    <col width="13" customWidth="1" style="248" min="19" max="19"/>
    <col width="13" customWidth="1" style="248" min="20" max="20"/>
    <col width="13" customWidth="1" style="248" min="21" max="21"/>
  </cols>
  <sheetData>
    <row r="1" ht="42" customHeight="1" s="248">
      <c r="B1" s="931" t="n"/>
    </row>
    <row r="2" ht="6" customHeight="1" s="248">
      <c r="B2" s="935" t="n"/>
    </row>
    <row r="3" ht="6" customHeight="1" s="248">
      <c r="B3" s="935" t="n"/>
    </row>
    <row r="4" ht="16" customHeight="1" s="248">
      <c r="B4" s="931" t="inlineStr">
        <is>
          <t>Załącznik nr 08a do Wniosku o pożyczkę – Pożyczka na transformację cyfrową i przyjazną dla środowiska (FENG.01.02 PARP)</t>
        </is>
      </c>
    </row>
    <row r="5" ht="10" customHeight="1" s="248"/>
    <row r="6" ht="16.5" customHeight="1" s="248" thickBot="1">
      <c r="B6" s="936" t="inlineStr">
        <is>
          <t>BILANS (AKTYWA I PASYWA)</t>
        </is>
      </c>
      <c r="C6" s="937" t="n"/>
      <c r="D6" s="165" t="n"/>
      <c r="E6" s="165" t="n"/>
      <c r="F6" s="938" t="inlineStr">
        <is>
          <t>dane w tys. zł (np. 1 500,0 = 1 500 000 zł)</t>
        </is>
      </c>
      <c r="G6" s="165" t="n"/>
      <c r="H6" s="246" t="n"/>
    </row>
    <row r="7" ht="13.5" customFormat="1" customHeight="1" s="246" thickBot="1">
      <c r="A7" s="545" t="n"/>
      <c r="B7" s="939">
        <f>'rzis '!B7</f>
        <v/>
      </c>
      <c r="C7" s="940" t="inlineStr">
        <is>
          <t>Wykonanie</t>
        </is>
      </c>
      <c r="D7" s="941" t="n"/>
      <c r="E7" s="940" t="inlineStr">
        <is>
          <t>Bieżący</t>
        </is>
      </c>
      <c r="F7" s="942" t="inlineStr">
        <is>
          <t>Prognoza na okres spłaty pożyczki FENG.01.02 (w tys. zł)</t>
        </is>
      </c>
      <c r="G7" s="943" t="n"/>
      <c r="H7" s="943" t="n"/>
      <c r="I7" s="943" t="n"/>
      <c r="J7" s="943" t="n"/>
      <c r="K7" s="943" t="n"/>
      <c r="L7" s="943" t="n"/>
      <c r="M7" s="943" t="n"/>
      <c r="N7" s="943" t="n"/>
      <c r="O7" s="943" t="n"/>
      <c r="P7" s="943" t="n"/>
      <c r="Q7" s="943" t="n"/>
      <c r="R7" s="943" t="n"/>
      <c r="S7" s="943" t="n"/>
      <c r="T7" s="943" t="n"/>
      <c r="U7" s="941" t="n"/>
    </row>
    <row r="8" ht="15" customFormat="1" customHeight="1" s="246" thickBot="1">
      <c r="A8" s="227" t="n"/>
      <c r="B8" s="978" t="inlineStr">
        <is>
          <t>Wyszczególnienie (AKTYWA)</t>
        </is>
      </c>
      <c r="C8" s="1234">
        <f>'rzis '!C8</f>
        <v/>
      </c>
      <c r="D8" s="1234">
        <f>'rzis '!D8</f>
        <v/>
      </c>
      <c r="E8" s="946">
        <f>'rzis '!E8</f>
        <v/>
      </c>
      <c r="F8" s="1234">
        <f>'rzis '!F8</f>
        <v/>
      </c>
      <c r="G8" s="1234">
        <f>'rzis '!G8</f>
        <v/>
      </c>
      <c r="H8" s="1234">
        <f>'rzis '!H8</f>
        <v/>
      </c>
      <c r="I8" s="1234">
        <f>'rzis '!I8</f>
        <v/>
      </c>
      <c r="J8" s="1235">
        <f>'rzis '!J8</f>
        <v/>
      </c>
      <c r="K8" s="1235">
        <f>'rzis '!K8</f>
        <v/>
      </c>
      <c r="L8" s="1235">
        <f>'rzis '!L8</f>
        <v/>
      </c>
      <c r="M8" s="1235">
        <f>'rzis '!M8</f>
        <v/>
      </c>
      <c r="N8" s="1235">
        <f>'rzis '!N8</f>
        <v/>
      </c>
      <c r="O8" s="1235">
        <f>'rzis '!O8</f>
        <v/>
      </c>
      <c r="P8" s="1235">
        <f>'rzis '!P8</f>
        <v/>
      </c>
      <c r="Q8" s="1235">
        <f>'rzis '!Q8</f>
        <v/>
      </c>
      <c r="R8" s="1235">
        <f>'rzis '!R8</f>
        <v/>
      </c>
      <c r="S8" s="1235">
        <f>'rzis '!S8</f>
        <v/>
      </c>
      <c r="T8" s="1235">
        <f>'rzis '!T8</f>
        <v/>
      </c>
      <c r="U8" s="1235">
        <f>'rzis '!U8</f>
        <v/>
      </c>
    </row>
    <row r="9" ht="15" customFormat="1" customHeight="1" s="246" thickBot="1">
      <c r="A9" s="948" t="inlineStr">
        <is>
          <t>A</t>
        </is>
      </c>
      <c r="B9" s="960" t="inlineStr">
        <is>
          <t>Aktywa trwałe</t>
        </is>
      </c>
      <c r="C9" s="964">
        <f>C10+C11+C15+C18+C25</f>
        <v/>
      </c>
      <c r="D9" s="964">
        <f>D10+D11+D15+D18+D25</f>
        <v/>
      </c>
      <c r="E9" s="964">
        <f>E10+E11+E15+E18+E25</f>
        <v/>
      </c>
      <c r="F9" s="964">
        <f>F10+F11+F15+F18+F25</f>
        <v/>
      </c>
      <c r="G9" s="964">
        <f>G10+G11+G15+G18+G25</f>
        <v/>
      </c>
      <c r="H9" s="964">
        <f>H10+H11+H15+H18+H25</f>
        <v/>
      </c>
      <c r="I9" s="964">
        <f>I10+I11+I15+I18+I25</f>
        <v/>
      </c>
      <c r="J9" s="928">
        <f>J10+J11+J15+J18+J25</f>
        <v/>
      </c>
      <c r="K9" s="928">
        <f>K10+K11+K15+K18+K25</f>
        <v/>
      </c>
      <c r="L9" s="928">
        <f>L10+L11+L15+L18+L25</f>
        <v/>
      </c>
      <c r="M9" s="928">
        <f>M10+M11+M15+M18+M25</f>
        <v/>
      </c>
      <c r="N9" s="928">
        <f>N10+N11+N15+N18+N25</f>
        <v/>
      </c>
      <c r="O9" s="928">
        <f>O10+O11+O15+O18+O25</f>
        <v/>
      </c>
      <c r="P9" s="928">
        <f>P10+P11+P15+P18+P25</f>
        <v/>
      </c>
      <c r="Q9" s="928">
        <f>Q10+Q11+Q15+Q18+Q25</f>
        <v/>
      </c>
      <c r="R9" s="928">
        <f>R10+R11+R15+R18+R25</f>
        <v/>
      </c>
      <c r="S9" s="928">
        <f>S10+S11+S15+S18+S25</f>
        <v/>
      </c>
      <c r="T9" s="928">
        <f>T10+T11+T15+T18+T25</f>
        <v/>
      </c>
      <c r="U9" s="928">
        <f>U10+U11+U15+U18+U25</f>
        <v/>
      </c>
    </row>
    <row r="10" ht="15" customFormat="1" customHeight="1" s="246">
      <c r="A10" s="952" t="inlineStr">
        <is>
          <t>I</t>
        </is>
      </c>
      <c r="B10" s="957" t="inlineStr">
        <is>
          <t>Wartości niematerialne i prawne</t>
        </is>
      </c>
      <c r="C10" s="954" t="n">
        <v>0</v>
      </c>
      <c r="D10" s="954" t="n">
        <v>0</v>
      </c>
      <c r="E10" s="954" t="n">
        <v>0</v>
      </c>
      <c r="F10" s="954" t="n">
        <v>0</v>
      </c>
      <c r="G10" s="954" t="n">
        <v>0</v>
      </c>
      <c r="H10" s="954" t="n">
        <v>0</v>
      </c>
      <c r="I10" s="954" t="n">
        <v>0</v>
      </c>
      <c r="J10" s="956" t="n">
        <v>0</v>
      </c>
      <c r="K10" s="956" t="n">
        <v>0</v>
      </c>
      <c r="L10" s="956" t="n">
        <v>0</v>
      </c>
      <c r="M10" s="956" t="n">
        <v>0</v>
      </c>
      <c r="N10" s="956" t="n">
        <v>0</v>
      </c>
      <c r="O10" s="956" t="n">
        <v>0</v>
      </c>
      <c r="P10" s="956" t="n">
        <v>0</v>
      </c>
      <c r="Q10" s="956" t="n">
        <v>0</v>
      </c>
      <c r="R10" s="956" t="n">
        <v>0</v>
      </c>
      <c r="S10" s="956" t="n">
        <v>0</v>
      </c>
      <c r="T10" s="956" t="n">
        <v>0</v>
      </c>
      <c r="U10" s="956" t="n">
        <v>0</v>
      </c>
    </row>
    <row r="11" ht="15" customFormat="1" customHeight="1" s="246">
      <c r="A11" s="948" t="inlineStr">
        <is>
          <t>II</t>
        </is>
      </c>
      <c r="B11" s="960" t="inlineStr">
        <is>
          <t>Rzeczowe aktywa trwałe</t>
        </is>
      </c>
      <c r="C11" s="950">
        <f>C12+C13+C14</f>
        <v/>
      </c>
      <c r="D11" s="950">
        <f>D12+D13+D14</f>
        <v/>
      </c>
      <c r="E11" s="950">
        <f>E12+E13+E14</f>
        <v/>
      </c>
      <c r="F11" s="950">
        <f>F12+F13+F14</f>
        <v/>
      </c>
      <c r="G11" s="950">
        <f>G12+G13+G14</f>
        <v/>
      </c>
      <c r="H11" s="950">
        <f>H12+H13+H14</f>
        <v/>
      </c>
      <c r="I11" s="950">
        <f>I12+I13+I14</f>
        <v/>
      </c>
      <c r="J11" s="915">
        <f>J12+J13+J14</f>
        <v/>
      </c>
      <c r="K11" s="915">
        <f>K12+K13+K14</f>
        <v/>
      </c>
      <c r="L11" s="915">
        <f>L12+L13+L14</f>
        <v/>
      </c>
      <c r="M11" s="915">
        <f>M12+M13+M14</f>
        <v/>
      </c>
      <c r="N11" s="915">
        <f>N12+N13+N14</f>
        <v/>
      </c>
      <c r="O11" s="915">
        <f>O12+O13+O14</f>
        <v/>
      </c>
      <c r="P11" s="915">
        <f>P12+P13+P14</f>
        <v/>
      </c>
      <c r="Q11" s="915">
        <f>Q12+Q13+Q14</f>
        <v/>
      </c>
      <c r="R11" s="915">
        <f>R12+R13+R14</f>
        <v/>
      </c>
      <c r="S11" s="915">
        <f>S12+S13+S14</f>
        <v/>
      </c>
      <c r="T11" s="915">
        <f>T12+T13+T14</f>
        <v/>
      </c>
      <c r="U11" s="915">
        <f>U12+U13+U14</f>
        <v/>
      </c>
    </row>
    <row r="12" customFormat="1" s="246">
      <c r="A12" s="952" t="n">
        <v>1</v>
      </c>
      <c r="B12" s="957" t="inlineStr">
        <is>
          <t>Środki trwałe</t>
        </is>
      </c>
      <c r="C12" s="970" t="n">
        <v>0</v>
      </c>
      <c r="D12" s="970" t="n">
        <v>0</v>
      </c>
      <c r="E12" s="970" t="n">
        <v>0</v>
      </c>
      <c r="F12" s="970" t="n">
        <v>0</v>
      </c>
      <c r="G12" s="970" t="n">
        <v>0</v>
      </c>
      <c r="H12" s="970" t="n">
        <v>0</v>
      </c>
      <c r="I12" s="970" t="n">
        <v>0</v>
      </c>
      <c r="J12" s="971" t="n">
        <v>0</v>
      </c>
      <c r="K12" s="971" t="n">
        <v>0</v>
      </c>
      <c r="L12" s="971" t="n">
        <v>0</v>
      </c>
      <c r="M12" s="971" t="n">
        <v>0</v>
      </c>
      <c r="N12" s="971" t="n">
        <v>0</v>
      </c>
      <c r="O12" s="971" t="n">
        <v>0</v>
      </c>
      <c r="P12" s="971" t="n">
        <v>0</v>
      </c>
      <c r="Q12" s="971" t="n">
        <v>0</v>
      </c>
      <c r="R12" s="971" t="n">
        <v>0</v>
      </c>
      <c r="S12" s="971" t="n">
        <v>0</v>
      </c>
      <c r="T12" s="971" t="n">
        <v>0</v>
      </c>
      <c r="U12" s="971" t="n">
        <v>0</v>
      </c>
    </row>
    <row r="13" customFormat="1" s="246">
      <c r="A13" s="952" t="n">
        <v>2</v>
      </c>
      <c r="B13" s="979" t="inlineStr">
        <is>
          <t>Środki trwałe w budowie</t>
        </is>
      </c>
      <c r="C13" s="954" t="n">
        <v>0</v>
      </c>
      <c r="D13" s="961" t="n">
        <v>0</v>
      </c>
      <c r="E13" s="961" t="n">
        <v>0</v>
      </c>
      <c r="F13" s="961" t="n">
        <v>0</v>
      </c>
      <c r="G13" s="961" t="n">
        <v>0</v>
      </c>
      <c r="H13" s="961" t="n">
        <v>0</v>
      </c>
      <c r="I13" s="961" t="n">
        <v>0</v>
      </c>
      <c r="J13" s="956" t="n">
        <v>0</v>
      </c>
      <c r="K13" s="956" t="n">
        <v>0</v>
      </c>
      <c r="L13" s="956" t="n">
        <v>0</v>
      </c>
      <c r="M13" s="956" t="n">
        <v>0</v>
      </c>
      <c r="N13" s="956" t="n">
        <v>0</v>
      </c>
      <c r="O13" s="956" t="n">
        <v>0</v>
      </c>
      <c r="P13" s="956" t="n">
        <v>0</v>
      </c>
      <c r="Q13" s="956" t="n">
        <v>0</v>
      </c>
      <c r="R13" s="956" t="n">
        <v>0</v>
      </c>
      <c r="S13" s="956" t="n">
        <v>0</v>
      </c>
      <c r="T13" s="956" t="n">
        <v>0</v>
      </c>
      <c r="U13" s="956" t="n">
        <v>0</v>
      </c>
    </row>
    <row r="14" customFormat="1" s="246">
      <c r="A14" s="952" t="n">
        <v>3</v>
      </c>
      <c r="B14" s="957" t="inlineStr">
        <is>
          <t>Zaliczki na środki trwałe</t>
        </is>
      </c>
      <c r="C14" s="954" t="n">
        <v>0</v>
      </c>
      <c r="D14" s="954" t="n">
        <v>0</v>
      </c>
      <c r="E14" s="954" t="n">
        <v>0</v>
      </c>
      <c r="F14" s="954" t="n">
        <v>0</v>
      </c>
      <c r="G14" s="954" t="n">
        <v>0</v>
      </c>
      <c r="H14" s="954" t="n">
        <v>0</v>
      </c>
      <c r="I14" s="954" t="n">
        <v>0</v>
      </c>
      <c r="J14" s="956" t="n">
        <v>0</v>
      </c>
      <c r="K14" s="956" t="n">
        <v>0</v>
      </c>
      <c r="L14" s="956" t="n">
        <v>0</v>
      </c>
      <c r="M14" s="956" t="n">
        <v>0</v>
      </c>
      <c r="N14" s="956" t="n">
        <v>0</v>
      </c>
      <c r="O14" s="956" t="n">
        <v>0</v>
      </c>
      <c r="P14" s="956" t="n">
        <v>0</v>
      </c>
      <c r="Q14" s="956" t="n">
        <v>0</v>
      </c>
      <c r="R14" s="956" t="n">
        <v>0</v>
      </c>
      <c r="S14" s="956" t="n">
        <v>0</v>
      </c>
      <c r="T14" s="956" t="n">
        <v>0</v>
      </c>
      <c r="U14" s="956" t="n">
        <v>0</v>
      </c>
    </row>
    <row r="15" ht="15" customFormat="1" customHeight="1" s="246">
      <c r="A15" s="948" t="inlineStr">
        <is>
          <t>III</t>
        </is>
      </c>
      <c r="B15" s="960" t="inlineStr">
        <is>
          <t>Należności długoterminowe</t>
        </is>
      </c>
      <c r="C15" s="950">
        <f>C16+C17</f>
        <v/>
      </c>
      <c r="D15" s="950">
        <f>D16+D17</f>
        <v/>
      </c>
      <c r="E15" s="950">
        <f>E16+E17</f>
        <v/>
      </c>
      <c r="F15" s="950">
        <f>F16+F17</f>
        <v/>
      </c>
      <c r="G15" s="950">
        <f>G16+G17</f>
        <v/>
      </c>
      <c r="H15" s="950">
        <f>H16+H17</f>
        <v/>
      </c>
      <c r="I15" s="950">
        <f>I16+I17</f>
        <v/>
      </c>
      <c r="J15" s="915">
        <f>J16+J17</f>
        <v/>
      </c>
      <c r="K15" s="915">
        <f>K16+K17</f>
        <v/>
      </c>
      <c r="L15" s="915">
        <f>L16+L17</f>
        <v/>
      </c>
      <c r="M15" s="915">
        <f>M16+M17</f>
        <v/>
      </c>
      <c r="N15" s="915">
        <f>N16+N17</f>
        <v/>
      </c>
      <c r="O15" s="915">
        <f>O16+O17</f>
        <v/>
      </c>
      <c r="P15" s="915">
        <f>P16+P17</f>
        <v/>
      </c>
      <c r="Q15" s="915">
        <f>Q16+Q17</f>
        <v/>
      </c>
      <c r="R15" s="915">
        <f>R16+R17</f>
        <v/>
      </c>
      <c r="S15" s="915">
        <f>S16+S17</f>
        <v/>
      </c>
      <c r="T15" s="915">
        <f>T16+T17</f>
        <v/>
      </c>
      <c r="U15" s="915">
        <f>U16+U17</f>
        <v/>
      </c>
    </row>
    <row r="16" customFormat="1" s="246">
      <c r="A16" s="952" t="n">
        <v>1</v>
      </c>
      <c r="B16" s="957" t="inlineStr">
        <is>
          <t>Od jednstek powiązanych</t>
        </is>
      </c>
      <c r="C16" s="954" t="n">
        <v>0</v>
      </c>
      <c r="D16" s="954" t="n">
        <v>0</v>
      </c>
      <c r="E16" s="954" t="n">
        <v>0</v>
      </c>
      <c r="F16" s="954" t="n">
        <v>0</v>
      </c>
      <c r="G16" s="954" t="n">
        <v>0</v>
      </c>
      <c r="H16" s="954" t="n">
        <v>0</v>
      </c>
      <c r="I16" s="954" t="n">
        <v>0</v>
      </c>
      <c r="J16" s="956" t="n">
        <v>0</v>
      </c>
      <c r="K16" s="956" t="n">
        <v>0</v>
      </c>
      <c r="L16" s="956" t="n">
        <v>0</v>
      </c>
      <c r="M16" s="956" t="n">
        <v>0</v>
      </c>
      <c r="N16" s="956" t="n">
        <v>0</v>
      </c>
      <c r="O16" s="956" t="n">
        <v>0</v>
      </c>
      <c r="P16" s="956" t="n">
        <v>0</v>
      </c>
      <c r="Q16" s="956" t="n">
        <v>0</v>
      </c>
      <c r="R16" s="956" t="n">
        <v>0</v>
      </c>
      <c r="S16" s="956" t="n">
        <v>0</v>
      </c>
      <c r="T16" s="956" t="n">
        <v>0</v>
      </c>
      <c r="U16" s="956" t="n">
        <v>0</v>
      </c>
    </row>
    <row r="17" customFormat="1" s="246">
      <c r="A17" s="952" t="n">
        <v>2</v>
      </c>
      <c r="B17" s="957" t="inlineStr">
        <is>
          <t>Od pozostałych jednostek</t>
        </is>
      </c>
      <c r="C17" s="954" t="n">
        <v>0</v>
      </c>
      <c r="D17" s="954" t="n">
        <v>0</v>
      </c>
      <c r="E17" s="954" t="n">
        <v>0</v>
      </c>
      <c r="F17" s="954" t="n">
        <v>0</v>
      </c>
      <c r="G17" s="954" t="n">
        <v>0</v>
      </c>
      <c r="H17" s="954" t="n">
        <v>0</v>
      </c>
      <c r="I17" s="954" t="n">
        <v>0</v>
      </c>
      <c r="J17" s="956" t="n">
        <v>0</v>
      </c>
      <c r="K17" s="956" t="n">
        <v>0</v>
      </c>
      <c r="L17" s="956" t="n">
        <v>0</v>
      </c>
      <c r="M17" s="956" t="n">
        <v>0</v>
      </c>
      <c r="N17" s="956" t="n">
        <v>0</v>
      </c>
      <c r="O17" s="956" t="n">
        <v>0</v>
      </c>
      <c r="P17" s="956" t="n">
        <v>0</v>
      </c>
      <c r="Q17" s="956" t="n">
        <v>0</v>
      </c>
      <c r="R17" s="956" t="n">
        <v>0</v>
      </c>
      <c r="S17" s="956" t="n">
        <v>0</v>
      </c>
      <c r="T17" s="956" t="n">
        <v>0</v>
      </c>
      <c r="U17" s="956" t="n">
        <v>0</v>
      </c>
    </row>
    <row r="18" ht="15" customFormat="1" customHeight="1" s="246">
      <c r="A18" s="948" t="inlineStr">
        <is>
          <t>IV</t>
        </is>
      </c>
      <c r="B18" s="960" t="inlineStr">
        <is>
          <t>Inwestycje długoterminowe</t>
        </is>
      </c>
      <c r="C18" s="950">
        <f>C19+C20+C21+C24</f>
        <v/>
      </c>
      <c r="D18" s="950">
        <f>D19+D20+D21+D24</f>
        <v/>
      </c>
      <c r="E18" s="950">
        <f>E19+E20+E21+E24</f>
        <v/>
      </c>
      <c r="F18" s="950">
        <f>F19+F20+F21+F24</f>
        <v/>
      </c>
      <c r="G18" s="950">
        <f>G19+G20+G21+G24</f>
        <v/>
      </c>
      <c r="H18" s="950">
        <f>H19+H20+H21+H24</f>
        <v/>
      </c>
      <c r="I18" s="950">
        <f>I19+I20+I21+I24</f>
        <v/>
      </c>
      <c r="J18" s="915">
        <f>J19+J20+J21+J24</f>
        <v/>
      </c>
      <c r="K18" s="915">
        <f>K19+K20+K21+K24</f>
        <v/>
      </c>
      <c r="L18" s="915">
        <f>L19+L20+L21+L24</f>
        <v/>
      </c>
      <c r="M18" s="915">
        <f>M19+M20+M21+M24</f>
        <v/>
      </c>
      <c r="N18" s="915">
        <f>N19+N20+N21+N24</f>
        <v/>
      </c>
      <c r="O18" s="915">
        <f>O19+O20+O21+O24</f>
        <v/>
      </c>
      <c r="P18" s="915">
        <f>P19+P20+P21+P24</f>
        <v/>
      </c>
      <c r="Q18" s="915">
        <f>Q19+Q20+Q21+Q24</f>
        <v/>
      </c>
      <c r="R18" s="915">
        <f>R19+R20+R21+R24</f>
        <v/>
      </c>
      <c r="S18" s="915">
        <f>S19+S20+S21+S24</f>
        <v/>
      </c>
      <c r="T18" s="915">
        <f>T19+T20+T21+T24</f>
        <v/>
      </c>
      <c r="U18" s="915">
        <f>U19+U20+U21+U24</f>
        <v/>
      </c>
    </row>
    <row r="19" ht="13.15" customFormat="1" customHeight="1" s="246">
      <c r="A19" s="952" t="n">
        <v>1</v>
      </c>
      <c r="B19" s="957" t="inlineStr">
        <is>
          <t>Nieruchomości</t>
        </is>
      </c>
      <c r="C19" s="954" t="n">
        <v>0</v>
      </c>
      <c r="D19" s="954" t="n">
        <v>0</v>
      </c>
      <c r="E19" s="954" t="n">
        <v>0</v>
      </c>
      <c r="F19" s="954" t="n">
        <v>0</v>
      </c>
      <c r="G19" s="954" t="n">
        <v>0</v>
      </c>
      <c r="H19" s="954" t="n">
        <v>0</v>
      </c>
      <c r="I19" s="954" t="n">
        <v>0</v>
      </c>
      <c r="J19" s="956" t="n">
        <v>0</v>
      </c>
      <c r="K19" s="956" t="n">
        <v>0</v>
      </c>
      <c r="L19" s="956" t="n">
        <v>0</v>
      </c>
      <c r="M19" s="956" t="n">
        <v>0</v>
      </c>
      <c r="N19" s="956" t="n">
        <v>0</v>
      </c>
      <c r="O19" s="956" t="n">
        <v>0</v>
      </c>
      <c r="P19" s="956" t="n">
        <v>0</v>
      </c>
      <c r="Q19" s="956" t="n">
        <v>0</v>
      </c>
      <c r="R19" s="956" t="n">
        <v>0</v>
      </c>
      <c r="S19" s="956" t="n">
        <v>0</v>
      </c>
      <c r="T19" s="956" t="n">
        <v>0</v>
      </c>
      <c r="U19" s="956" t="n">
        <v>0</v>
      </c>
    </row>
    <row r="20" ht="15" customFormat="1" customHeight="1" s="246">
      <c r="A20" s="952" t="n">
        <v>2</v>
      </c>
      <c r="B20" s="957" t="inlineStr">
        <is>
          <t>Wartości niematerialne i prawne</t>
        </is>
      </c>
      <c r="C20" s="954" t="n">
        <v>0</v>
      </c>
      <c r="D20" s="954" t="n">
        <v>0</v>
      </c>
      <c r="E20" s="954" t="n">
        <v>0</v>
      </c>
      <c r="F20" s="954" t="n">
        <v>0</v>
      </c>
      <c r="G20" s="954" t="n">
        <v>0</v>
      </c>
      <c r="H20" s="954" t="n">
        <v>0</v>
      </c>
      <c r="I20" s="954" t="n">
        <v>0</v>
      </c>
      <c r="J20" s="956" t="n">
        <v>0</v>
      </c>
      <c r="K20" s="956" t="n">
        <v>0</v>
      </c>
      <c r="L20" s="956" t="n">
        <v>0</v>
      </c>
      <c r="M20" s="956" t="n">
        <v>0</v>
      </c>
      <c r="N20" s="956" t="n">
        <v>0</v>
      </c>
      <c r="O20" s="956" t="n">
        <v>0</v>
      </c>
      <c r="P20" s="956" t="n">
        <v>0</v>
      </c>
      <c r="Q20" s="956" t="n">
        <v>0</v>
      </c>
      <c r="R20" s="956" t="n">
        <v>0</v>
      </c>
      <c r="S20" s="956" t="n">
        <v>0</v>
      </c>
      <c r="T20" s="956" t="n">
        <v>0</v>
      </c>
      <c r="U20" s="956" t="n">
        <v>0</v>
      </c>
    </row>
    <row r="21" ht="15" customFormat="1" customHeight="1" s="246">
      <c r="A21" s="948" t="n">
        <v>3</v>
      </c>
      <c r="B21" s="960" t="inlineStr">
        <is>
          <t>Długoterminowe aktywa finansowe, w tym:</t>
        </is>
      </c>
      <c r="C21" s="950">
        <f>C22+C23</f>
        <v/>
      </c>
      <c r="D21" s="950">
        <f>D22+D23</f>
        <v/>
      </c>
      <c r="E21" s="950">
        <f>E22+E23</f>
        <v/>
      </c>
      <c r="F21" s="950">
        <f>F22+F23</f>
        <v/>
      </c>
      <c r="G21" s="950">
        <f>G22+G23</f>
        <v/>
      </c>
      <c r="H21" s="950">
        <f>H22+H23</f>
        <v/>
      </c>
      <c r="I21" s="950">
        <f>I22+I23</f>
        <v/>
      </c>
      <c r="J21" s="915">
        <f>J22+J23</f>
        <v/>
      </c>
      <c r="K21" s="915">
        <f>K22+K23</f>
        <v/>
      </c>
      <c r="L21" s="915">
        <f>L22+L23</f>
        <v/>
      </c>
      <c r="M21" s="915">
        <f>M22+M23</f>
        <v/>
      </c>
      <c r="N21" s="915">
        <f>N22+N23</f>
        <v/>
      </c>
      <c r="O21" s="915">
        <f>O22+O23</f>
        <v/>
      </c>
      <c r="P21" s="915">
        <f>P22+P23</f>
        <v/>
      </c>
      <c r="Q21" s="915">
        <f>Q22+Q23</f>
        <v/>
      </c>
      <c r="R21" s="915">
        <f>R22+R23</f>
        <v/>
      </c>
      <c r="S21" s="915">
        <f>S22+S23</f>
        <v/>
      </c>
      <c r="T21" s="915">
        <f>T22+T23</f>
        <v/>
      </c>
      <c r="U21" s="915">
        <f>U22+U23</f>
        <v/>
      </c>
    </row>
    <row r="22" ht="15" customFormat="1" customHeight="1" s="246">
      <c r="A22" s="952" t="inlineStr">
        <is>
          <t>a)</t>
        </is>
      </c>
      <c r="B22" s="957" t="inlineStr">
        <is>
          <t>w jednostkach powiązanych</t>
        </is>
      </c>
      <c r="C22" s="954" t="n">
        <v>0</v>
      </c>
      <c r="D22" s="954" t="n">
        <v>0</v>
      </c>
      <c r="E22" s="954" t="n">
        <v>0</v>
      </c>
      <c r="F22" s="954" t="n">
        <v>0</v>
      </c>
      <c r="G22" s="954" t="n">
        <v>0</v>
      </c>
      <c r="H22" s="954" t="n">
        <v>0</v>
      </c>
      <c r="I22" s="954" t="n">
        <v>0</v>
      </c>
      <c r="J22" s="956" t="n">
        <v>0</v>
      </c>
      <c r="K22" s="956" t="n">
        <v>0</v>
      </c>
      <c r="L22" s="956" t="n">
        <v>0</v>
      </c>
      <c r="M22" s="956" t="n">
        <v>0</v>
      </c>
      <c r="N22" s="956" t="n">
        <v>0</v>
      </c>
      <c r="O22" s="956" t="n">
        <v>0</v>
      </c>
      <c r="P22" s="956" t="n">
        <v>0</v>
      </c>
      <c r="Q22" s="956" t="n">
        <v>0</v>
      </c>
      <c r="R22" s="956" t="n">
        <v>0</v>
      </c>
      <c r="S22" s="956" t="n">
        <v>0</v>
      </c>
      <c r="T22" s="956" t="n">
        <v>0</v>
      </c>
      <c r="U22" s="956" t="n">
        <v>0</v>
      </c>
    </row>
    <row r="23" ht="15" customFormat="1" customHeight="1" s="246">
      <c r="A23" s="952" t="inlineStr">
        <is>
          <t>b)</t>
        </is>
      </c>
      <c r="B23" s="957" t="inlineStr">
        <is>
          <t>w pozostałych jednostkach</t>
        </is>
      </c>
      <c r="C23" s="954" t="n">
        <v>0</v>
      </c>
      <c r="D23" s="954" t="n">
        <v>0</v>
      </c>
      <c r="E23" s="954" t="n">
        <v>0</v>
      </c>
      <c r="F23" s="954" t="n">
        <v>0</v>
      </c>
      <c r="G23" s="954" t="n">
        <v>0</v>
      </c>
      <c r="H23" s="954" t="n">
        <v>0</v>
      </c>
      <c r="I23" s="954" t="n">
        <v>0</v>
      </c>
      <c r="J23" s="956" t="n">
        <v>0</v>
      </c>
      <c r="K23" s="956" t="n">
        <v>0</v>
      </c>
      <c r="L23" s="956" t="n">
        <v>0</v>
      </c>
      <c r="M23" s="956" t="n">
        <v>0</v>
      </c>
      <c r="N23" s="956" t="n">
        <v>0</v>
      </c>
      <c r="O23" s="956" t="n">
        <v>0</v>
      </c>
      <c r="P23" s="956" t="n">
        <v>0</v>
      </c>
      <c r="Q23" s="956" t="n">
        <v>0</v>
      </c>
      <c r="R23" s="956" t="n">
        <v>0</v>
      </c>
      <c r="S23" s="956" t="n">
        <v>0</v>
      </c>
      <c r="T23" s="956" t="n">
        <v>0</v>
      </c>
      <c r="U23" s="956" t="n">
        <v>0</v>
      </c>
    </row>
    <row r="24" ht="15" customFormat="1" customHeight="1" s="246">
      <c r="A24" s="952" t="n">
        <v>4</v>
      </c>
      <c r="B24" s="957" t="inlineStr">
        <is>
          <t>Inne inwestycje długoterminowe</t>
        </is>
      </c>
      <c r="C24" s="954" t="n">
        <v>0</v>
      </c>
      <c r="D24" s="954" t="n">
        <v>0</v>
      </c>
      <c r="E24" s="954" t="n">
        <v>0</v>
      </c>
      <c r="F24" s="954" t="n">
        <v>0</v>
      </c>
      <c r="G24" s="954" t="n">
        <v>0</v>
      </c>
      <c r="H24" s="954" t="n">
        <v>0</v>
      </c>
      <c r="I24" s="954" t="n">
        <v>0</v>
      </c>
      <c r="J24" s="956" t="n">
        <v>0</v>
      </c>
      <c r="K24" s="956" t="n">
        <v>0</v>
      </c>
      <c r="L24" s="956" t="n">
        <v>0</v>
      </c>
      <c r="M24" s="956" t="n">
        <v>0</v>
      </c>
      <c r="N24" s="956" t="n">
        <v>0</v>
      </c>
      <c r="O24" s="956" t="n">
        <v>0</v>
      </c>
      <c r="P24" s="956" t="n">
        <v>0</v>
      </c>
      <c r="Q24" s="956" t="n">
        <v>0</v>
      </c>
      <c r="R24" s="956" t="n">
        <v>0</v>
      </c>
      <c r="S24" s="956" t="n">
        <v>0</v>
      </c>
      <c r="T24" s="956" t="n">
        <v>0</v>
      </c>
      <c r="U24" s="956" t="n">
        <v>0</v>
      </c>
    </row>
    <row r="25" customFormat="1" s="246">
      <c r="A25" s="948" t="inlineStr">
        <is>
          <t>V</t>
        </is>
      </c>
      <c r="B25" s="960" t="inlineStr">
        <is>
          <t>Długoterminowe rozliczenia międzyokresowe</t>
        </is>
      </c>
      <c r="C25" s="950">
        <f>SUM(C26:C27)</f>
        <v/>
      </c>
      <c r="D25" s="950">
        <f>SUM(D26:D27)</f>
        <v/>
      </c>
      <c r="E25" s="950">
        <f>SUM(E26:E27)</f>
        <v/>
      </c>
      <c r="F25" s="950">
        <f>SUM(F26:F27)</f>
        <v/>
      </c>
      <c r="G25" s="950">
        <f>SUM(G26:G27)</f>
        <v/>
      </c>
      <c r="H25" s="950">
        <f>SUM(H26:H27)</f>
        <v/>
      </c>
      <c r="I25" s="950">
        <f>SUM(I26:I27)</f>
        <v/>
      </c>
      <c r="J25" s="915">
        <f>SUM(J26:J27)</f>
        <v/>
      </c>
      <c r="K25" s="915">
        <f>SUM(K26:K27)</f>
        <v/>
      </c>
      <c r="L25" s="915">
        <f>SUM(L26:L27)</f>
        <v/>
      </c>
      <c r="M25" s="915">
        <f>SUM(M26:M27)</f>
        <v/>
      </c>
      <c r="N25" s="915">
        <f>SUM(N26:N27)</f>
        <v/>
      </c>
      <c r="O25" s="915">
        <f>SUM(O26:O27)</f>
        <v/>
      </c>
      <c r="P25" s="915">
        <f>SUM(P26:P27)</f>
        <v/>
      </c>
      <c r="Q25" s="915">
        <f>SUM(Q26:Q27)</f>
        <v/>
      </c>
      <c r="R25" s="915">
        <f>SUM(R26:R27)</f>
        <v/>
      </c>
      <c r="S25" s="915">
        <f>SUM(S26:S27)</f>
        <v/>
      </c>
      <c r="T25" s="915">
        <f>SUM(T26:T27)</f>
        <v/>
      </c>
      <c r="U25" s="915">
        <f>SUM(U26:U27)</f>
        <v/>
      </c>
    </row>
    <row r="26" customFormat="1" s="246">
      <c r="A26" s="952" t="n">
        <v>1</v>
      </c>
      <c r="B26" s="957" t="inlineStr">
        <is>
          <t>Aktywa z tytułu odroczonego podatku dochodowego</t>
        </is>
      </c>
      <c r="C26" s="954" t="n">
        <v>0</v>
      </c>
      <c r="D26" s="954" t="n">
        <v>0</v>
      </c>
      <c r="E26" s="954" t="n">
        <v>0</v>
      </c>
      <c r="F26" s="954" t="n">
        <v>0</v>
      </c>
      <c r="G26" s="954" t="n">
        <v>0</v>
      </c>
      <c r="H26" s="954" t="n">
        <v>0</v>
      </c>
      <c r="I26" s="954" t="n">
        <v>0</v>
      </c>
      <c r="J26" s="956" t="n">
        <v>0</v>
      </c>
      <c r="K26" s="956" t="n">
        <v>0</v>
      </c>
      <c r="L26" s="956" t="n">
        <v>0</v>
      </c>
      <c r="M26" s="956" t="n">
        <v>0</v>
      </c>
      <c r="N26" s="956" t="n">
        <v>0</v>
      </c>
      <c r="O26" s="956" t="n">
        <v>0</v>
      </c>
      <c r="P26" s="956" t="n">
        <v>0</v>
      </c>
      <c r="Q26" s="956" t="n">
        <v>0</v>
      </c>
      <c r="R26" s="956" t="n">
        <v>0</v>
      </c>
      <c r="S26" s="956" t="n">
        <v>0</v>
      </c>
      <c r="T26" s="956" t="n">
        <v>0</v>
      </c>
      <c r="U26" s="956" t="n">
        <v>0</v>
      </c>
    </row>
    <row r="27" ht="13.5" customFormat="1" customHeight="1" s="246" thickBot="1">
      <c r="A27" s="952" t="n">
        <v>2</v>
      </c>
      <c r="B27" s="957" t="inlineStr">
        <is>
          <t>Inne rozliczenia międzyokresowe</t>
        </is>
      </c>
      <c r="C27" s="954" t="n">
        <v>0</v>
      </c>
      <c r="D27" s="954" t="n">
        <v>0</v>
      </c>
      <c r="E27" s="954" t="n">
        <v>0</v>
      </c>
      <c r="F27" s="954" t="n">
        <v>0</v>
      </c>
      <c r="G27" s="954" t="n">
        <v>0</v>
      </c>
      <c r="H27" s="954" t="n">
        <v>0</v>
      </c>
      <c r="I27" s="954" t="n">
        <v>0</v>
      </c>
      <c r="J27" s="956" t="n">
        <v>0</v>
      </c>
      <c r="K27" s="956" t="n">
        <v>0</v>
      </c>
      <c r="L27" s="956" t="n">
        <v>0</v>
      </c>
      <c r="M27" s="956" t="n">
        <v>0</v>
      </c>
      <c r="N27" s="956" t="n">
        <v>0</v>
      </c>
      <c r="O27" s="956" t="n">
        <v>0</v>
      </c>
      <c r="P27" s="956" t="n">
        <v>0</v>
      </c>
      <c r="Q27" s="956" t="n">
        <v>0</v>
      </c>
      <c r="R27" s="956" t="n">
        <v>0</v>
      </c>
      <c r="S27" s="956" t="n">
        <v>0</v>
      </c>
      <c r="T27" s="956" t="n">
        <v>0</v>
      </c>
      <c r="U27" s="956" t="n">
        <v>0</v>
      </c>
    </row>
    <row r="28" ht="15" customFormat="1" customHeight="1" s="246" thickBot="1">
      <c r="A28" s="948" t="inlineStr">
        <is>
          <t>B</t>
        </is>
      </c>
      <c r="B28" s="960" t="inlineStr">
        <is>
          <t>Aktywa obrotowe</t>
        </is>
      </c>
      <c r="C28" s="964">
        <f>C29+C30+C43+C49</f>
        <v/>
      </c>
      <c r="D28" s="964">
        <f>D29+D30+D43+D49</f>
        <v/>
      </c>
      <c r="E28" s="964">
        <f>E29+E30+E43+E49</f>
        <v/>
      </c>
      <c r="F28" s="964">
        <f>F29+F30+F43+F49</f>
        <v/>
      </c>
      <c r="G28" s="964">
        <f>G29+G30+G43+G49</f>
        <v/>
      </c>
      <c r="H28" s="964">
        <f>H29+H30+H43+H49</f>
        <v/>
      </c>
      <c r="I28" s="964">
        <f>I29+I30+I43+I49</f>
        <v/>
      </c>
      <c r="J28" s="928">
        <f>J29+J30+J43+J49</f>
        <v/>
      </c>
      <c r="K28" s="928">
        <f>K29+K30+K43+K49</f>
        <v/>
      </c>
      <c r="L28" s="928">
        <f>L29+L30+L43+L49</f>
        <v/>
      </c>
      <c r="M28" s="928">
        <f>M29+M30+M43+M49</f>
        <v/>
      </c>
      <c r="N28" s="928">
        <f>N29+N30+N43+N49</f>
        <v/>
      </c>
      <c r="O28" s="928">
        <f>O29+O30+O43+O49</f>
        <v/>
      </c>
      <c r="P28" s="928">
        <f>P29+P30+P43+P49</f>
        <v/>
      </c>
      <c r="Q28" s="928">
        <f>Q29+Q30+Q43+Q49</f>
        <v/>
      </c>
      <c r="R28" s="928">
        <f>R29+R30+R43+R49</f>
        <v/>
      </c>
      <c r="S28" s="928">
        <f>S29+S30+S43+S49</f>
        <v/>
      </c>
      <c r="T28" s="928">
        <f>T29+T30+T43+T49</f>
        <v/>
      </c>
      <c r="U28" s="928">
        <f>U29+U30+U43+U49</f>
        <v/>
      </c>
    </row>
    <row r="29" ht="15" customFormat="1" customHeight="1" s="246">
      <c r="A29" s="952" t="inlineStr">
        <is>
          <t>I</t>
        </is>
      </c>
      <c r="B29" s="957" t="inlineStr">
        <is>
          <t>Zapasy</t>
        </is>
      </c>
      <c r="C29" s="954" t="n">
        <v>0</v>
      </c>
      <c r="D29" s="954" t="n">
        <v>0</v>
      </c>
      <c r="E29" s="954" t="n">
        <v>0</v>
      </c>
      <c r="F29" s="954" t="n">
        <v>0</v>
      </c>
      <c r="G29" s="954" t="n">
        <v>0</v>
      </c>
      <c r="H29" s="954" t="n">
        <v>0</v>
      </c>
      <c r="I29" s="954" t="n">
        <v>0</v>
      </c>
      <c r="J29" s="956" t="n">
        <v>0</v>
      </c>
      <c r="K29" s="956" t="n">
        <v>0</v>
      </c>
      <c r="L29" s="956" t="n">
        <v>0</v>
      </c>
      <c r="M29" s="956" t="n">
        <v>0</v>
      </c>
      <c r="N29" s="956" t="n">
        <v>0</v>
      </c>
      <c r="O29" s="956" t="n">
        <v>0</v>
      </c>
      <c r="P29" s="956" t="n">
        <v>0</v>
      </c>
      <c r="Q29" s="956" t="n">
        <v>0</v>
      </c>
      <c r="R29" s="956" t="n">
        <v>0</v>
      </c>
      <c r="S29" s="956" t="n">
        <v>0</v>
      </c>
      <c r="T29" s="956" t="n">
        <v>0</v>
      </c>
      <c r="U29" s="956" t="n">
        <v>0</v>
      </c>
    </row>
    <row r="30" ht="15" customFormat="1" customHeight="1" s="246">
      <c r="A30" s="948" t="inlineStr">
        <is>
          <t>II</t>
        </is>
      </c>
      <c r="B30" s="960" t="inlineStr">
        <is>
          <t>Należności krótkoterminowe</t>
        </is>
      </c>
      <c r="C30" s="950">
        <f>C31+C36</f>
        <v/>
      </c>
      <c r="D30" s="950">
        <f>D31+D36</f>
        <v/>
      </c>
      <c r="E30" s="950">
        <f>E31+E36</f>
        <v/>
      </c>
      <c r="F30" s="950">
        <f>F31+F36</f>
        <v/>
      </c>
      <c r="G30" s="950">
        <f>G31+G36</f>
        <v/>
      </c>
      <c r="H30" s="950">
        <f>H31+H36</f>
        <v/>
      </c>
      <c r="I30" s="950">
        <f>I31+I36</f>
        <v/>
      </c>
      <c r="J30" s="915">
        <f>J31+J36</f>
        <v/>
      </c>
      <c r="K30" s="915">
        <f>K31+K36</f>
        <v/>
      </c>
      <c r="L30" s="915">
        <f>L31+L36</f>
        <v/>
      </c>
      <c r="M30" s="915">
        <f>M31+M36</f>
        <v/>
      </c>
      <c r="N30" s="915">
        <f>N31+N36</f>
        <v/>
      </c>
      <c r="O30" s="915">
        <f>O31+O36</f>
        <v/>
      </c>
      <c r="P30" s="915">
        <f>P31+P36</f>
        <v/>
      </c>
      <c r="Q30" s="915">
        <f>Q31+Q36</f>
        <v/>
      </c>
      <c r="R30" s="915">
        <f>R31+R36</f>
        <v/>
      </c>
      <c r="S30" s="915">
        <f>S31+S36</f>
        <v/>
      </c>
      <c r="T30" s="915">
        <f>T31+T36</f>
        <v/>
      </c>
      <c r="U30" s="915">
        <f>U31+U36</f>
        <v/>
      </c>
    </row>
    <row r="31" ht="15" customFormat="1" customHeight="1" s="246">
      <c r="A31" s="948" t="n">
        <v>1</v>
      </c>
      <c r="B31" s="980" t="inlineStr">
        <is>
          <t>Należności od jednostek powiązanych</t>
        </is>
      </c>
      <c r="C31" s="950">
        <f>C32+C35</f>
        <v/>
      </c>
      <c r="D31" s="950">
        <f>D32+D35</f>
        <v/>
      </c>
      <c r="E31" s="950">
        <f>E32+E35</f>
        <v/>
      </c>
      <c r="F31" s="950">
        <f>F32+F35</f>
        <v/>
      </c>
      <c r="G31" s="950">
        <f>G32+G35</f>
        <v/>
      </c>
      <c r="H31" s="950">
        <f>H32+H35</f>
        <v/>
      </c>
      <c r="I31" s="950">
        <f>I32+I35</f>
        <v/>
      </c>
      <c r="J31" s="915">
        <f>J32+J35</f>
        <v/>
      </c>
      <c r="K31" s="915">
        <f>K32+K35</f>
        <v/>
      </c>
      <c r="L31" s="915">
        <f>L32+L35</f>
        <v/>
      </c>
      <c r="M31" s="915">
        <f>M32+M35</f>
        <v/>
      </c>
      <c r="N31" s="915">
        <f>N32+N35</f>
        <v/>
      </c>
      <c r="O31" s="915">
        <f>O32+O35</f>
        <v/>
      </c>
      <c r="P31" s="915">
        <f>P32+P35</f>
        <v/>
      </c>
      <c r="Q31" s="915">
        <f>Q32+Q35</f>
        <v/>
      </c>
      <c r="R31" s="915">
        <f>R32+R35</f>
        <v/>
      </c>
      <c r="S31" s="915">
        <f>S32+S35</f>
        <v/>
      </c>
      <c r="T31" s="915">
        <f>T32+T35</f>
        <v/>
      </c>
      <c r="U31" s="915">
        <f>U32+U35</f>
        <v/>
      </c>
    </row>
    <row r="32" ht="15" customFormat="1" customHeight="1" s="246">
      <c r="A32" s="948" t="inlineStr">
        <is>
          <t>a)</t>
        </is>
      </c>
      <c r="B32" s="980" t="inlineStr">
        <is>
          <t>z tytułu dostaw i usług, o okresie spłaty:</t>
        </is>
      </c>
      <c r="C32" s="950">
        <f>C33+C34</f>
        <v/>
      </c>
      <c r="D32" s="950">
        <f>D33+D34</f>
        <v/>
      </c>
      <c r="E32" s="950">
        <f>E33+E34</f>
        <v/>
      </c>
      <c r="F32" s="950">
        <f>F33+F34</f>
        <v/>
      </c>
      <c r="G32" s="950">
        <f>G33+G34</f>
        <v/>
      </c>
      <c r="H32" s="950">
        <f>H33+H34</f>
        <v/>
      </c>
      <c r="I32" s="950">
        <f>I33+I34</f>
        <v/>
      </c>
      <c r="J32" s="915">
        <f>J33+J34</f>
        <v/>
      </c>
      <c r="K32" s="915">
        <f>K33+K34</f>
        <v/>
      </c>
      <c r="L32" s="915">
        <f>L33+L34</f>
        <v/>
      </c>
      <c r="M32" s="915">
        <f>M33+M34</f>
        <v/>
      </c>
      <c r="N32" s="915">
        <f>N33+N34</f>
        <v/>
      </c>
      <c r="O32" s="915">
        <f>O33+O34</f>
        <v/>
      </c>
      <c r="P32" s="915">
        <f>P33+P34</f>
        <v/>
      </c>
      <c r="Q32" s="915">
        <f>Q33+Q34</f>
        <v/>
      </c>
      <c r="R32" s="915">
        <f>R33+R34</f>
        <v/>
      </c>
      <c r="S32" s="915">
        <f>S33+S34</f>
        <v/>
      </c>
      <c r="T32" s="915">
        <f>T33+T34</f>
        <v/>
      </c>
      <c r="U32" s="915">
        <f>U33+U34</f>
        <v/>
      </c>
    </row>
    <row r="33" ht="15" customFormat="1" customHeight="1" s="246">
      <c r="A33" s="952" t="inlineStr">
        <is>
          <t>-</t>
        </is>
      </c>
      <c r="B33" s="981" t="inlineStr">
        <is>
          <t>do 12 miesięcy</t>
        </is>
      </c>
      <c r="C33" s="954" t="n">
        <v>0</v>
      </c>
      <c r="D33" s="954" t="n">
        <v>0</v>
      </c>
      <c r="E33" s="954" t="n">
        <v>0</v>
      </c>
      <c r="F33" s="954" t="n">
        <v>0</v>
      </c>
      <c r="G33" s="954" t="n">
        <v>0</v>
      </c>
      <c r="H33" s="954" t="n">
        <v>0</v>
      </c>
      <c r="I33" s="954" t="n">
        <v>0</v>
      </c>
      <c r="J33" s="956" t="n">
        <v>0</v>
      </c>
      <c r="K33" s="956" t="n">
        <v>0</v>
      </c>
      <c r="L33" s="956" t="n">
        <v>0</v>
      </c>
      <c r="M33" s="956" t="n">
        <v>0</v>
      </c>
      <c r="N33" s="956" t="n">
        <v>0</v>
      </c>
      <c r="O33" s="956" t="n">
        <v>0</v>
      </c>
      <c r="P33" s="956" t="n">
        <v>0</v>
      </c>
      <c r="Q33" s="956" t="n">
        <v>0</v>
      </c>
      <c r="R33" s="956" t="n">
        <v>0</v>
      </c>
      <c r="S33" s="956" t="n">
        <v>0</v>
      </c>
      <c r="T33" s="956" t="n">
        <v>0</v>
      </c>
      <c r="U33" s="956" t="n">
        <v>0</v>
      </c>
    </row>
    <row r="34" ht="15" customFormat="1" customHeight="1" s="246">
      <c r="A34" s="952" t="inlineStr">
        <is>
          <t>-</t>
        </is>
      </c>
      <c r="B34" s="981" t="inlineStr">
        <is>
          <t>powyżej 12 miesięcy</t>
        </is>
      </c>
      <c r="C34" s="954" t="n">
        <v>0</v>
      </c>
      <c r="D34" s="961" t="n">
        <v>0</v>
      </c>
      <c r="E34" s="961" t="n">
        <v>0</v>
      </c>
      <c r="F34" s="961" t="n">
        <v>0</v>
      </c>
      <c r="G34" s="961" t="n">
        <v>0</v>
      </c>
      <c r="H34" s="961" t="n">
        <v>0</v>
      </c>
      <c r="I34" s="961" t="n">
        <v>0</v>
      </c>
      <c r="J34" s="956" t="n">
        <v>0</v>
      </c>
      <c r="K34" s="956" t="n">
        <v>0</v>
      </c>
      <c r="L34" s="956" t="n">
        <v>0</v>
      </c>
      <c r="M34" s="956" t="n">
        <v>0</v>
      </c>
      <c r="N34" s="956" t="n">
        <v>0</v>
      </c>
      <c r="O34" s="956" t="n">
        <v>0</v>
      </c>
      <c r="P34" s="956" t="n">
        <v>0</v>
      </c>
      <c r="Q34" s="956" t="n">
        <v>0</v>
      </c>
      <c r="R34" s="956" t="n">
        <v>0</v>
      </c>
      <c r="S34" s="956" t="n">
        <v>0</v>
      </c>
      <c r="T34" s="956" t="n">
        <v>0</v>
      </c>
      <c r="U34" s="956" t="n">
        <v>0</v>
      </c>
    </row>
    <row r="35" ht="15" customFormat="1" customHeight="1" s="246">
      <c r="A35" s="952" t="inlineStr">
        <is>
          <t>b)</t>
        </is>
      </c>
      <c r="B35" s="981" t="inlineStr">
        <is>
          <t>inne</t>
        </is>
      </c>
      <c r="C35" s="954" t="n">
        <v>0</v>
      </c>
      <c r="D35" s="954" t="n">
        <v>0</v>
      </c>
      <c r="E35" s="954" t="n">
        <v>0</v>
      </c>
      <c r="F35" s="954" t="n">
        <v>0</v>
      </c>
      <c r="G35" s="954" t="n">
        <v>0</v>
      </c>
      <c r="H35" s="954" t="n">
        <v>0</v>
      </c>
      <c r="I35" s="954" t="n">
        <v>0</v>
      </c>
      <c r="J35" s="956" t="n">
        <v>0</v>
      </c>
      <c r="K35" s="956" t="n">
        <v>0</v>
      </c>
      <c r="L35" s="956" t="n">
        <v>0</v>
      </c>
      <c r="M35" s="956" t="n">
        <v>0</v>
      </c>
      <c r="N35" s="956" t="n">
        <v>0</v>
      </c>
      <c r="O35" s="956" t="n">
        <v>0</v>
      </c>
      <c r="P35" s="956" t="n">
        <v>0</v>
      </c>
      <c r="Q35" s="956" t="n">
        <v>0</v>
      </c>
      <c r="R35" s="956" t="n">
        <v>0</v>
      </c>
      <c r="S35" s="956" t="n">
        <v>0</v>
      </c>
      <c r="T35" s="956" t="n">
        <v>0</v>
      </c>
      <c r="U35" s="956" t="n">
        <v>0</v>
      </c>
    </row>
    <row r="36" ht="15" customFormat="1" customHeight="1" s="246">
      <c r="A36" s="948" t="n">
        <v>2</v>
      </c>
      <c r="B36" s="980" t="inlineStr">
        <is>
          <t>Należności od pozostałych jednostek</t>
        </is>
      </c>
      <c r="C36" s="950">
        <f>C37+C40+C41+C42</f>
        <v/>
      </c>
      <c r="D36" s="950">
        <f>D37+D40+D41+D42</f>
        <v/>
      </c>
      <c r="E36" s="950">
        <f>E37+E40+E41+E42</f>
        <v/>
      </c>
      <c r="F36" s="950">
        <f>F37+F40+F41+F42</f>
        <v/>
      </c>
      <c r="G36" s="950">
        <f>G37+G40+G41+G42</f>
        <v/>
      </c>
      <c r="H36" s="950">
        <f>H37+H40+H41+H42</f>
        <v/>
      </c>
      <c r="I36" s="950">
        <f>I37+I40+I41+I42</f>
        <v/>
      </c>
      <c r="J36" s="915">
        <f>J37+J40+J41+J42</f>
        <v/>
      </c>
      <c r="K36" s="915">
        <f>K37+K40+K41+K42</f>
        <v/>
      </c>
      <c r="L36" s="915">
        <f>L37+L40+L41+L42</f>
        <v/>
      </c>
      <c r="M36" s="915">
        <f>M37+M40+M41+M42</f>
        <v/>
      </c>
      <c r="N36" s="915">
        <f>N37+N40+N41+N42</f>
        <v/>
      </c>
      <c r="O36" s="915">
        <f>O37+O40+O41+O42</f>
        <v/>
      </c>
      <c r="P36" s="915">
        <f>P37+P40+P41+P42</f>
        <v/>
      </c>
      <c r="Q36" s="915">
        <f>Q37+Q40+Q41+Q42</f>
        <v/>
      </c>
      <c r="R36" s="915">
        <f>R37+R40+R41+R42</f>
        <v/>
      </c>
      <c r="S36" s="915">
        <f>S37+S40+S41+S42</f>
        <v/>
      </c>
      <c r="T36" s="915">
        <f>T37+T40+T41+T42</f>
        <v/>
      </c>
      <c r="U36" s="915">
        <f>U37+U40+U41+U42</f>
        <v/>
      </c>
    </row>
    <row r="37" ht="15" customFormat="1" customHeight="1" s="246">
      <c r="A37" s="948" t="inlineStr">
        <is>
          <t>a)</t>
        </is>
      </c>
      <c r="B37" s="980" t="inlineStr">
        <is>
          <t>z tytułu dostaw i usług, o okresie spłaty:</t>
        </is>
      </c>
      <c r="C37" s="950">
        <f>C38+C39</f>
        <v/>
      </c>
      <c r="D37" s="950">
        <f>D38+D39</f>
        <v/>
      </c>
      <c r="E37" s="950">
        <f>E38+E39</f>
        <v/>
      </c>
      <c r="F37" s="950">
        <f>F38+F39</f>
        <v/>
      </c>
      <c r="G37" s="950">
        <f>G38+G39</f>
        <v/>
      </c>
      <c r="H37" s="950">
        <f>H38+H39</f>
        <v/>
      </c>
      <c r="I37" s="950">
        <f>I38+I39</f>
        <v/>
      </c>
      <c r="J37" s="915">
        <f>J38+J39</f>
        <v/>
      </c>
      <c r="K37" s="915">
        <f>K38+K39</f>
        <v/>
      </c>
      <c r="L37" s="915">
        <f>L38+L39</f>
        <v/>
      </c>
      <c r="M37" s="915">
        <f>M38+M39</f>
        <v/>
      </c>
      <c r="N37" s="915">
        <f>N38+N39</f>
        <v/>
      </c>
      <c r="O37" s="915">
        <f>O38+O39</f>
        <v/>
      </c>
      <c r="P37" s="915">
        <f>P38+P39</f>
        <v/>
      </c>
      <c r="Q37" s="915">
        <f>Q38+Q39</f>
        <v/>
      </c>
      <c r="R37" s="915">
        <f>R38+R39</f>
        <v/>
      </c>
      <c r="S37" s="915">
        <f>S38+S39</f>
        <v/>
      </c>
      <c r="T37" s="915">
        <f>T38+T39</f>
        <v/>
      </c>
      <c r="U37" s="915">
        <f>U38+U39</f>
        <v/>
      </c>
    </row>
    <row r="38" ht="15" customFormat="1" customHeight="1" s="246">
      <c r="A38" s="952" t="inlineStr">
        <is>
          <t>-</t>
        </is>
      </c>
      <c r="B38" s="981" t="inlineStr">
        <is>
          <t>do 12 miesięcy</t>
        </is>
      </c>
      <c r="C38" s="954" t="n">
        <v>0</v>
      </c>
      <c r="D38" s="954" t="n">
        <v>0</v>
      </c>
      <c r="E38" s="961" t="n">
        <v>0</v>
      </c>
      <c r="F38" s="961" t="n">
        <v>0</v>
      </c>
      <c r="G38" s="961" t="n">
        <v>0</v>
      </c>
      <c r="H38" s="961" t="n">
        <v>0</v>
      </c>
      <c r="I38" s="961" t="n">
        <v>0</v>
      </c>
      <c r="J38" s="956" t="n">
        <v>0</v>
      </c>
      <c r="K38" s="956" t="n">
        <v>0</v>
      </c>
      <c r="L38" s="956" t="n">
        <v>0</v>
      </c>
      <c r="M38" s="956" t="n">
        <v>0</v>
      </c>
      <c r="N38" s="956" t="n">
        <v>0</v>
      </c>
      <c r="O38" s="956" t="n">
        <v>0</v>
      </c>
      <c r="P38" s="956" t="n">
        <v>0</v>
      </c>
      <c r="Q38" s="956" t="n">
        <v>0</v>
      </c>
      <c r="R38" s="956" t="n">
        <v>0</v>
      </c>
      <c r="S38" s="956" t="n">
        <v>0</v>
      </c>
      <c r="T38" s="956" t="n">
        <v>0</v>
      </c>
      <c r="U38" s="956" t="n">
        <v>0</v>
      </c>
    </row>
    <row r="39" ht="15" customFormat="1" customHeight="1" s="246">
      <c r="A39" s="952" t="inlineStr">
        <is>
          <t>-</t>
        </is>
      </c>
      <c r="B39" s="981" t="inlineStr">
        <is>
          <t>powyżej 12 miesięcy</t>
        </is>
      </c>
      <c r="C39" s="954" t="n">
        <v>0</v>
      </c>
      <c r="D39" s="961" t="n">
        <v>0</v>
      </c>
      <c r="E39" s="961" t="n">
        <v>0</v>
      </c>
      <c r="F39" s="961" t="n">
        <v>0</v>
      </c>
      <c r="G39" s="961" t="n">
        <v>0</v>
      </c>
      <c r="H39" s="961" t="n">
        <v>0</v>
      </c>
      <c r="I39" s="961" t="n">
        <v>0</v>
      </c>
      <c r="J39" s="956" t="n">
        <v>0</v>
      </c>
      <c r="K39" s="956" t="n">
        <v>0</v>
      </c>
      <c r="L39" s="956" t="n">
        <v>0</v>
      </c>
      <c r="M39" s="956" t="n">
        <v>0</v>
      </c>
      <c r="N39" s="956" t="n">
        <v>0</v>
      </c>
      <c r="O39" s="956" t="n">
        <v>0</v>
      </c>
      <c r="P39" s="956" t="n">
        <v>0</v>
      </c>
      <c r="Q39" s="956" t="n">
        <v>0</v>
      </c>
      <c r="R39" s="956" t="n">
        <v>0</v>
      </c>
      <c r="S39" s="956" t="n">
        <v>0</v>
      </c>
      <c r="T39" s="956" t="n">
        <v>0</v>
      </c>
      <c r="U39" s="956" t="n">
        <v>0</v>
      </c>
    </row>
    <row r="40" ht="24" customFormat="1" customHeight="1" s="246">
      <c r="A40" s="952" t="inlineStr">
        <is>
          <t>b)</t>
        </is>
      </c>
      <c r="B40" s="981" t="inlineStr">
        <is>
          <t>z tytułu podatków, dotacji, ceł, ubezpieczeń społecznych i zdrowotnych oraz innych świadczeń</t>
        </is>
      </c>
      <c r="C40" s="954" t="n">
        <v>0</v>
      </c>
      <c r="D40" s="954" t="n">
        <v>0</v>
      </c>
      <c r="E40" s="954" t="n">
        <v>0</v>
      </c>
      <c r="F40" s="954" t="n">
        <v>0</v>
      </c>
      <c r="G40" s="954" t="n">
        <v>0</v>
      </c>
      <c r="H40" s="954" t="n">
        <v>0</v>
      </c>
      <c r="I40" s="954" t="n">
        <v>0</v>
      </c>
      <c r="J40" s="956" t="n">
        <v>0</v>
      </c>
      <c r="K40" s="956" t="n">
        <v>0</v>
      </c>
      <c r="L40" s="956" t="n">
        <v>0</v>
      </c>
      <c r="M40" s="956" t="n">
        <v>0</v>
      </c>
      <c r="N40" s="956" t="n">
        <v>0</v>
      </c>
      <c r="O40" s="956" t="n">
        <v>0</v>
      </c>
      <c r="P40" s="956" t="n">
        <v>0</v>
      </c>
      <c r="Q40" s="956" t="n">
        <v>0</v>
      </c>
      <c r="R40" s="956" t="n">
        <v>0</v>
      </c>
      <c r="S40" s="956" t="n">
        <v>0</v>
      </c>
      <c r="T40" s="956" t="n">
        <v>0</v>
      </c>
      <c r="U40" s="956" t="n">
        <v>0</v>
      </c>
    </row>
    <row r="41" ht="15" customFormat="1" customHeight="1" s="246">
      <c r="A41" s="952" t="inlineStr">
        <is>
          <t>c)</t>
        </is>
      </c>
      <c r="B41" s="981" t="inlineStr">
        <is>
          <t>inne</t>
        </is>
      </c>
      <c r="C41" s="954" t="n">
        <v>0</v>
      </c>
      <c r="D41" s="954" t="n">
        <v>0</v>
      </c>
      <c r="E41" s="954" t="n">
        <v>0</v>
      </c>
      <c r="F41" s="954" t="n">
        <v>0</v>
      </c>
      <c r="G41" s="954" t="n">
        <v>0</v>
      </c>
      <c r="H41" s="954" t="n">
        <v>0</v>
      </c>
      <c r="I41" s="954" t="n">
        <v>0</v>
      </c>
      <c r="J41" s="956" t="n">
        <v>0</v>
      </c>
      <c r="K41" s="956" t="n">
        <v>0</v>
      </c>
      <c r="L41" s="956" t="n">
        <v>0</v>
      </c>
      <c r="M41" s="956" t="n">
        <v>0</v>
      </c>
      <c r="N41" s="956" t="n">
        <v>0</v>
      </c>
      <c r="O41" s="956" t="n">
        <v>0</v>
      </c>
      <c r="P41" s="956" t="n">
        <v>0</v>
      </c>
      <c r="Q41" s="956" t="n">
        <v>0</v>
      </c>
      <c r="R41" s="956" t="n">
        <v>0</v>
      </c>
      <c r="S41" s="956" t="n">
        <v>0</v>
      </c>
      <c r="T41" s="956" t="n">
        <v>0</v>
      </c>
      <c r="U41" s="956" t="n">
        <v>0</v>
      </c>
    </row>
    <row r="42" ht="15" customFormat="1" customHeight="1" s="246">
      <c r="A42" s="952" t="inlineStr">
        <is>
          <t>d)</t>
        </is>
      </c>
      <c r="B42" s="981" t="inlineStr">
        <is>
          <t>dochodzone na drodze sądowej</t>
        </is>
      </c>
      <c r="C42" s="954" t="n">
        <v>0</v>
      </c>
      <c r="D42" s="954" t="n">
        <v>0</v>
      </c>
      <c r="E42" s="954" t="n">
        <v>0</v>
      </c>
      <c r="F42" s="954" t="n">
        <v>0</v>
      </c>
      <c r="G42" s="954" t="n">
        <v>0</v>
      </c>
      <c r="H42" s="954" t="n">
        <v>0</v>
      </c>
      <c r="I42" s="954" t="n">
        <v>0</v>
      </c>
      <c r="J42" s="956" t="n">
        <v>0</v>
      </c>
      <c r="K42" s="956" t="n">
        <v>0</v>
      </c>
      <c r="L42" s="956" t="n">
        <v>0</v>
      </c>
      <c r="M42" s="956" t="n">
        <v>0</v>
      </c>
      <c r="N42" s="956" t="n">
        <v>0</v>
      </c>
      <c r="O42" s="956" t="n">
        <v>0</v>
      </c>
      <c r="P42" s="956" t="n">
        <v>0</v>
      </c>
      <c r="Q42" s="956" t="n">
        <v>0</v>
      </c>
      <c r="R42" s="956" t="n">
        <v>0</v>
      </c>
      <c r="S42" s="956" t="n">
        <v>0</v>
      </c>
      <c r="T42" s="956" t="n">
        <v>0</v>
      </c>
      <c r="U42" s="956" t="n">
        <v>0</v>
      </c>
    </row>
    <row r="43" ht="15" customFormat="1" customHeight="1" s="246">
      <c r="A43" s="948" t="inlineStr">
        <is>
          <t>III</t>
        </is>
      </c>
      <c r="B43" s="960" t="inlineStr">
        <is>
          <t>Inwestycje krótkoterminowe, w tym:</t>
        </is>
      </c>
      <c r="C43" s="950">
        <f>C44+C48</f>
        <v/>
      </c>
      <c r="D43" s="950">
        <f>D44+D48</f>
        <v/>
      </c>
      <c r="E43" s="950">
        <f>E44+E48</f>
        <v/>
      </c>
      <c r="F43" s="950">
        <f>F44+F48</f>
        <v/>
      </c>
      <c r="G43" s="950">
        <f>G44+G48</f>
        <v/>
      </c>
      <c r="H43" s="950">
        <f>H44+H48</f>
        <v/>
      </c>
      <c r="I43" s="950">
        <f>I44+I48</f>
        <v/>
      </c>
      <c r="J43" s="915">
        <f>J44+J48</f>
        <v/>
      </c>
      <c r="K43" s="915">
        <f>K44+K48</f>
        <v/>
      </c>
      <c r="L43" s="915">
        <f>L44+L48</f>
        <v/>
      </c>
      <c r="M43" s="915">
        <f>M44+M48</f>
        <v/>
      </c>
      <c r="N43" s="915">
        <f>N44+N48</f>
        <v/>
      </c>
      <c r="O43" s="915">
        <f>O44+O48</f>
        <v/>
      </c>
      <c r="P43" s="915">
        <f>P44+P48</f>
        <v/>
      </c>
      <c r="Q43" s="915">
        <f>Q44+Q48</f>
        <v/>
      </c>
      <c r="R43" s="915">
        <f>R44+R48</f>
        <v/>
      </c>
      <c r="S43" s="915">
        <f>S44+S48</f>
        <v/>
      </c>
      <c r="T43" s="915">
        <f>T44+T48</f>
        <v/>
      </c>
      <c r="U43" s="915">
        <f>U44+U48</f>
        <v/>
      </c>
    </row>
    <row r="44" ht="15" customFormat="1" customHeight="1" s="246">
      <c r="A44" s="948" t="n">
        <v>1</v>
      </c>
      <c r="B44" s="982" t="inlineStr">
        <is>
          <t>Krótkoterminowe aktywa finansowe</t>
        </is>
      </c>
      <c r="C44" s="950">
        <f>C45+C46+C47</f>
        <v/>
      </c>
      <c r="D44" s="950">
        <f>D45+D46+D47</f>
        <v/>
      </c>
      <c r="E44" s="950">
        <f>E45+E46+E47</f>
        <v/>
      </c>
      <c r="F44" s="950">
        <f>F45+F46+F47</f>
        <v/>
      </c>
      <c r="G44" s="950">
        <f>G45+G46+G47</f>
        <v/>
      </c>
      <c r="H44" s="950">
        <f>H45+H46+H47</f>
        <v/>
      </c>
      <c r="I44" s="950">
        <f>I45+I46+I47</f>
        <v/>
      </c>
      <c r="J44" s="915">
        <f>J45+J46+J47</f>
        <v/>
      </c>
      <c r="K44" s="915">
        <f>K45+K46+K47</f>
        <v/>
      </c>
      <c r="L44" s="915">
        <f>L45+L46+L47</f>
        <v/>
      </c>
      <c r="M44" s="915">
        <f>M45+M46+M47</f>
        <v/>
      </c>
      <c r="N44" s="915">
        <f>N45+N46+N47</f>
        <v/>
      </c>
      <c r="O44" s="915">
        <f>O45+O46+O47</f>
        <v/>
      </c>
      <c r="P44" s="915">
        <f>P45+P46+P47</f>
        <v/>
      </c>
      <c r="Q44" s="915">
        <f>Q45+Q46+Q47</f>
        <v/>
      </c>
      <c r="R44" s="915">
        <f>R45+R46+R47</f>
        <v/>
      </c>
      <c r="S44" s="915">
        <f>S45+S46+S47</f>
        <v/>
      </c>
      <c r="T44" s="915">
        <f>T45+T46+T47</f>
        <v/>
      </c>
      <c r="U44" s="915">
        <f>U45+U46+U47</f>
        <v/>
      </c>
    </row>
    <row r="45" ht="15" customFormat="1" customHeight="1" s="246">
      <c r="A45" s="952" t="inlineStr">
        <is>
          <t>a)</t>
        </is>
      </c>
      <c r="B45" s="981" t="inlineStr">
        <is>
          <t>w jednostkach powiązanych</t>
        </is>
      </c>
      <c r="C45" s="954" t="n">
        <v>0</v>
      </c>
      <c r="D45" s="961" t="n">
        <v>0</v>
      </c>
      <c r="E45" s="961" t="n">
        <v>0</v>
      </c>
      <c r="F45" s="961" t="n">
        <v>0</v>
      </c>
      <c r="G45" s="961" t="n">
        <v>0</v>
      </c>
      <c r="H45" s="961" t="n">
        <v>0</v>
      </c>
      <c r="I45" s="961" t="n">
        <v>0</v>
      </c>
      <c r="J45" s="956" t="n">
        <v>0</v>
      </c>
      <c r="K45" s="956" t="n">
        <v>0</v>
      </c>
      <c r="L45" s="956" t="n">
        <v>0</v>
      </c>
      <c r="M45" s="956" t="n">
        <v>0</v>
      </c>
      <c r="N45" s="956" t="n">
        <v>0</v>
      </c>
      <c r="O45" s="956" t="n">
        <v>0</v>
      </c>
      <c r="P45" s="956" t="n">
        <v>0</v>
      </c>
      <c r="Q45" s="956" t="n">
        <v>0</v>
      </c>
      <c r="R45" s="956" t="n">
        <v>0</v>
      </c>
      <c r="S45" s="956" t="n">
        <v>0</v>
      </c>
      <c r="T45" s="956" t="n">
        <v>0</v>
      </c>
      <c r="U45" s="956" t="n">
        <v>0</v>
      </c>
    </row>
    <row r="46" ht="15" customFormat="1" customHeight="1" s="246">
      <c r="A46" s="952" t="inlineStr">
        <is>
          <t>b)</t>
        </is>
      </c>
      <c r="B46" s="981" t="inlineStr">
        <is>
          <t>w pozostałych jednostkach</t>
        </is>
      </c>
      <c r="C46" s="954" t="n">
        <v>0</v>
      </c>
      <c r="D46" s="961" t="n">
        <v>0</v>
      </c>
      <c r="E46" s="961" t="n">
        <v>0</v>
      </c>
      <c r="F46" s="961" t="n">
        <v>0</v>
      </c>
      <c r="G46" s="961" t="n">
        <v>0</v>
      </c>
      <c r="H46" s="961" t="n">
        <v>0</v>
      </c>
      <c r="I46" s="961" t="n">
        <v>0</v>
      </c>
      <c r="J46" s="956" t="n">
        <v>0</v>
      </c>
      <c r="K46" s="956" t="n">
        <v>0</v>
      </c>
      <c r="L46" s="956" t="n">
        <v>0</v>
      </c>
      <c r="M46" s="956" t="n">
        <v>0</v>
      </c>
      <c r="N46" s="956" t="n">
        <v>0</v>
      </c>
      <c r="O46" s="956" t="n">
        <v>0</v>
      </c>
      <c r="P46" s="956" t="n">
        <v>0</v>
      </c>
      <c r="Q46" s="956" t="n">
        <v>0</v>
      </c>
      <c r="R46" s="956" t="n">
        <v>0</v>
      </c>
      <c r="S46" s="956" t="n">
        <v>0</v>
      </c>
      <c r="T46" s="956" t="n">
        <v>0</v>
      </c>
      <c r="U46" s="956" t="n">
        <v>0</v>
      </c>
    </row>
    <row r="47" ht="15" customFormat="1" customHeight="1" s="246">
      <c r="A47" s="952" t="inlineStr">
        <is>
          <t>c)</t>
        </is>
      </c>
      <c r="B47" s="981" t="inlineStr">
        <is>
          <t>środki pieniężne i inne aktywa pieniężne</t>
        </is>
      </c>
      <c r="C47" s="954" t="n">
        <v>0</v>
      </c>
      <c r="D47" s="954" t="n">
        <v>0</v>
      </c>
      <c r="E47" s="954" t="n">
        <v>0</v>
      </c>
      <c r="F47" s="954" t="n">
        <v>0</v>
      </c>
      <c r="G47" s="954" t="n">
        <v>0</v>
      </c>
      <c r="H47" s="954" t="n">
        <v>0</v>
      </c>
      <c r="I47" s="954" t="n">
        <v>0</v>
      </c>
      <c r="J47" s="956" t="n">
        <v>0</v>
      </c>
      <c r="K47" s="956" t="n">
        <v>0</v>
      </c>
      <c r="L47" s="956" t="n">
        <v>0</v>
      </c>
      <c r="M47" s="956" t="n">
        <v>0</v>
      </c>
      <c r="N47" s="956" t="n">
        <v>0</v>
      </c>
      <c r="O47" s="956" t="n">
        <v>0</v>
      </c>
      <c r="P47" s="956" t="n">
        <v>0</v>
      </c>
      <c r="Q47" s="956" t="n">
        <v>0</v>
      </c>
      <c r="R47" s="956" t="n">
        <v>0</v>
      </c>
      <c r="S47" s="956" t="n">
        <v>0</v>
      </c>
      <c r="T47" s="956" t="n">
        <v>0</v>
      </c>
      <c r="U47" s="956" t="n">
        <v>0</v>
      </c>
    </row>
    <row r="48" ht="15" customFormat="1" customHeight="1" s="246">
      <c r="A48" s="952" t="n">
        <v>2</v>
      </c>
      <c r="B48" s="981" t="inlineStr">
        <is>
          <t>Inne inwestycje krótkoterminowe</t>
        </is>
      </c>
      <c r="C48" s="954" t="n">
        <v>0</v>
      </c>
      <c r="D48" s="961" t="n">
        <v>0</v>
      </c>
      <c r="E48" s="961" t="n">
        <v>0</v>
      </c>
      <c r="F48" s="961" t="n">
        <v>0</v>
      </c>
      <c r="G48" s="961" t="n">
        <v>0</v>
      </c>
      <c r="H48" s="961" t="n">
        <v>0</v>
      </c>
      <c r="I48" s="961" t="n">
        <v>0</v>
      </c>
      <c r="J48" s="956" t="n">
        <v>0</v>
      </c>
      <c r="K48" s="956" t="n">
        <v>0</v>
      </c>
      <c r="L48" s="956" t="n">
        <v>0</v>
      </c>
      <c r="M48" s="956" t="n">
        <v>0</v>
      </c>
      <c r="N48" s="956" t="n">
        <v>0</v>
      </c>
      <c r="O48" s="956" t="n">
        <v>0</v>
      </c>
      <c r="P48" s="956" t="n">
        <v>0</v>
      </c>
      <c r="Q48" s="956" t="n">
        <v>0</v>
      </c>
      <c r="R48" s="956" t="n">
        <v>0</v>
      </c>
      <c r="S48" s="956" t="n">
        <v>0</v>
      </c>
      <c r="T48" s="956" t="n">
        <v>0</v>
      </c>
      <c r="U48" s="956" t="n">
        <v>0</v>
      </c>
    </row>
    <row r="49" ht="15" customFormat="1" customHeight="1" s="246">
      <c r="A49" s="952" t="inlineStr">
        <is>
          <t>IV</t>
        </is>
      </c>
      <c r="B49" s="979" t="inlineStr">
        <is>
          <t>Krótkoter. rozliczenia międzyokresowe</t>
        </is>
      </c>
      <c r="C49" s="954" t="n">
        <v>0</v>
      </c>
      <c r="D49" s="954" t="n">
        <v>0</v>
      </c>
      <c r="E49" s="954" t="n">
        <v>0</v>
      </c>
      <c r="F49" s="954" t="n">
        <v>0</v>
      </c>
      <c r="G49" s="954" t="n">
        <v>0</v>
      </c>
      <c r="H49" s="954" t="n">
        <v>0</v>
      </c>
      <c r="I49" s="954" t="n">
        <v>0</v>
      </c>
      <c r="J49" s="956" t="n">
        <v>0</v>
      </c>
      <c r="K49" s="956" t="n">
        <v>0</v>
      </c>
      <c r="L49" s="956" t="n">
        <v>0</v>
      </c>
      <c r="M49" s="956" t="n">
        <v>0</v>
      </c>
      <c r="N49" s="956" t="n">
        <v>0</v>
      </c>
      <c r="O49" s="956" t="n">
        <v>0</v>
      </c>
      <c r="P49" s="956" t="n">
        <v>0</v>
      </c>
      <c r="Q49" s="956" t="n">
        <v>0</v>
      </c>
      <c r="R49" s="956" t="n">
        <v>0</v>
      </c>
      <c r="S49" s="956" t="n">
        <v>0</v>
      </c>
      <c r="T49" s="956" t="n">
        <v>0</v>
      </c>
      <c r="U49" s="956" t="n">
        <v>0</v>
      </c>
    </row>
    <row r="50" ht="15" customFormat="1" customHeight="1" s="246">
      <c r="A50" s="952" t="inlineStr">
        <is>
          <t>C</t>
        </is>
      </c>
      <c r="B50" s="979" t="inlineStr">
        <is>
          <t>Należne wpłaty na kapitał (fundusz) podstawowy</t>
        </is>
      </c>
      <c r="C50" s="954" t="n">
        <v>0</v>
      </c>
      <c r="D50" s="954" t="n">
        <v>0</v>
      </c>
      <c r="E50" s="954" t="n">
        <v>0</v>
      </c>
      <c r="F50" s="954" t="n">
        <v>0</v>
      </c>
      <c r="G50" s="954" t="n">
        <v>0</v>
      </c>
      <c r="H50" s="954" t="n">
        <v>0</v>
      </c>
      <c r="I50" s="954" t="n">
        <v>0</v>
      </c>
      <c r="J50" s="956" t="n">
        <v>0</v>
      </c>
      <c r="K50" s="956" t="n">
        <v>0</v>
      </c>
      <c r="L50" s="956" t="n">
        <v>0</v>
      </c>
      <c r="M50" s="956" t="n">
        <v>0</v>
      </c>
      <c r="N50" s="956" t="n">
        <v>0</v>
      </c>
      <c r="O50" s="956" t="n">
        <v>0</v>
      </c>
      <c r="P50" s="956" t="n">
        <v>0</v>
      </c>
      <c r="Q50" s="956" t="n">
        <v>0</v>
      </c>
      <c r="R50" s="956" t="n">
        <v>0</v>
      </c>
      <c r="S50" s="956" t="n">
        <v>0</v>
      </c>
      <c r="T50" s="956" t="n">
        <v>0</v>
      </c>
      <c r="U50" s="956" t="n">
        <v>0</v>
      </c>
    </row>
    <row r="51" ht="15" customFormat="1" customHeight="1" s="246" thickBot="1">
      <c r="A51" s="952" t="inlineStr">
        <is>
          <t>D</t>
        </is>
      </c>
      <c r="B51" s="979" t="inlineStr">
        <is>
          <t>Udziały (akcje) własne</t>
        </is>
      </c>
      <c r="C51" s="954" t="n">
        <v>0</v>
      </c>
      <c r="D51" s="954" t="n">
        <v>0</v>
      </c>
      <c r="E51" s="954" t="n">
        <v>0</v>
      </c>
      <c r="F51" s="954" t="n">
        <v>0</v>
      </c>
      <c r="G51" s="954" t="n">
        <v>0</v>
      </c>
      <c r="H51" s="954" t="n">
        <v>0</v>
      </c>
      <c r="I51" s="954" t="n">
        <v>0</v>
      </c>
      <c r="J51" s="956" t="n">
        <v>0</v>
      </c>
      <c r="K51" s="956" t="n">
        <v>0</v>
      </c>
      <c r="L51" s="956" t="n">
        <v>0</v>
      </c>
      <c r="M51" s="956" t="n">
        <v>0</v>
      </c>
      <c r="N51" s="956" t="n">
        <v>0</v>
      </c>
      <c r="O51" s="956" t="n">
        <v>0</v>
      </c>
      <c r="P51" s="956" t="n">
        <v>0</v>
      </c>
      <c r="Q51" s="956" t="n">
        <v>0</v>
      </c>
      <c r="R51" s="956" t="n">
        <v>0</v>
      </c>
      <c r="S51" s="956" t="n">
        <v>0</v>
      </c>
      <c r="T51" s="956" t="n">
        <v>0</v>
      </c>
      <c r="U51" s="956" t="n">
        <v>0</v>
      </c>
    </row>
    <row r="52" ht="15" customFormat="1" customHeight="1" s="246" thickBot="1">
      <c r="A52" s="960" t="n"/>
      <c r="B52" s="960" t="inlineStr">
        <is>
          <t>Razem aktywa</t>
        </is>
      </c>
      <c r="C52" s="967">
        <f>C9+C28+C50+C51</f>
        <v/>
      </c>
      <c r="D52" s="967">
        <f>D9+D28+D50+D51</f>
        <v/>
      </c>
      <c r="E52" s="967">
        <f>E9+E28+E50+E51</f>
        <v/>
      </c>
      <c r="F52" s="967">
        <f>F9+F28+F50+F51</f>
        <v/>
      </c>
      <c r="G52" s="967">
        <f>G9+G28+G50+G51</f>
        <v/>
      </c>
      <c r="H52" s="967">
        <f>H9+H28+H50+H51</f>
        <v/>
      </c>
      <c r="I52" s="967">
        <f>I9+I28+I50+I51</f>
        <v/>
      </c>
      <c r="J52" s="968">
        <f>J9+J28+J50+J51</f>
        <v/>
      </c>
      <c r="K52" s="968">
        <f>K9+K28+K50+K51</f>
        <v/>
      </c>
      <c r="L52" s="968">
        <f>L9+L28+L50+L51</f>
        <v/>
      </c>
      <c r="M52" s="968">
        <f>M9+M28+M50+M51</f>
        <v/>
      </c>
      <c r="N52" s="968">
        <f>N9+N28+N50+N51</f>
        <v/>
      </c>
      <c r="O52" s="968">
        <f>O9+O28+O50+O51</f>
        <v/>
      </c>
      <c r="P52" s="968">
        <f>P9+P28+P50+P51</f>
        <v/>
      </c>
      <c r="Q52" s="968">
        <f>Q9+Q28+Q50+Q51</f>
        <v/>
      </c>
      <c r="R52" s="968">
        <f>R9+R28+R50+R51</f>
        <v/>
      </c>
      <c r="S52" s="968">
        <f>S9+S28+S50+S51</f>
        <v/>
      </c>
      <c r="T52" s="968">
        <f>T9+T28+T50+T51</f>
        <v/>
      </c>
      <c r="U52" s="968">
        <f>U9+U28+U50+U51</f>
        <v/>
      </c>
    </row>
    <row r="53" ht="15" customFormat="1" customHeight="1" s="246">
      <c r="B53" s="10" t="n"/>
      <c r="C53" s="10" t="n"/>
      <c r="D53" s="10" t="n"/>
      <c r="E53" s="10" t="n"/>
      <c r="F53" s="10" t="n"/>
      <c r="G53" s="10" t="n"/>
    </row>
    <row r="54" ht="16.5" customFormat="1" customHeight="1" s="246" thickBot="1">
      <c r="A54" s="246" t="n"/>
      <c r="B54" s="246" t="n"/>
      <c r="C54" s="937" t="n"/>
      <c r="D54" s="165" t="n"/>
      <c r="E54" s="165" t="n"/>
      <c r="F54" s="561" t="inlineStr">
        <is>
          <t xml:space="preserve">dane w tys. zł </t>
        </is>
      </c>
      <c r="G54" s="165" t="n"/>
    </row>
    <row r="55" ht="17.25" customFormat="1" customHeight="1" s="246" thickBot="1">
      <c r="A55" s="597" t="n"/>
      <c r="B55" s="983" t="inlineStr">
        <is>
          <t>Wyszczególnienie (PASYWA)</t>
        </is>
      </c>
      <c r="C55" s="1234">
        <f>'rzis '!C8</f>
        <v/>
      </c>
      <c r="D55" s="1235">
        <f>'rzis '!D8</f>
        <v/>
      </c>
      <c r="E55" s="944">
        <f>'rzis '!E8</f>
        <v/>
      </c>
      <c r="F55" s="1235">
        <f>'rzis '!F8</f>
        <v/>
      </c>
      <c r="G55" s="1235">
        <f>'rzis '!G8</f>
        <v/>
      </c>
      <c r="H55" s="1235">
        <f>'rzis '!H8</f>
        <v/>
      </c>
      <c r="I55" s="1235">
        <f>'rzis '!I8</f>
        <v/>
      </c>
      <c r="J55" s="1235">
        <f>'rzis '!J8</f>
        <v/>
      </c>
      <c r="K55" s="1235">
        <f>'rzis '!K8</f>
        <v/>
      </c>
      <c r="L55" s="1235">
        <f>'rzis '!L8</f>
        <v/>
      </c>
      <c r="M55" s="1235">
        <f>'rzis '!M8</f>
        <v/>
      </c>
      <c r="N55" s="1235">
        <f>'rzis '!N8</f>
        <v/>
      </c>
      <c r="O55" s="1235">
        <f>'rzis '!O8</f>
        <v/>
      </c>
      <c r="P55" s="1235">
        <f>'rzis '!P8</f>
        <v/>
      </c>
      <c r="Q55" s="1235">
        <f>'rzis '!Q8</f>
        <v/>
      </c>
      <c r="R55" s="1235">
        <f>'rzis '!R8</f>
        <v/>
      </c>
      <c r="S55" s="1235">
        <f>'rzis '!S8</f>
        <v/>
      </c>
      <c r="T55" s="1235">
        <f>'rzis '!T8</f>
        <v/>
      </c>
      <c r="U55" s="1235">
        <f>'rzis '!U8</f>
        <v/>
      </c>
    </row>
    <row r="56" ht="15" customFormat="1" customHeight="1" s="246" thickBot="1">
      <c r="A56" s="948" t="inlineStr">
        <is>
          <t>A</t>
        </is>
      </c>
      <c r="B56" s="960" t="inlineStr">
        <is>
          <t>Kapitał(fundusz) własny</t>
        </is>
      </c>
      <c r="C56" s="964">
        <f>C57+C58+C60+C62+C63+C64+C65</f>
        <v/>
      </c>
      <c r="D56" s="964">
        <f>D57+D58+D60+D62+D63+D64+D65</f>
        <v/>
      </c>
      <c r="E56" s="964">
        <f>E57+E58+E60+E62+E63+E64+E65</f>
        <v/>
      </c>
      <c r="F56" s="964">
        <f>F57+F58+F60+F62+F63+F64+F65</f>
        <v/>
      </c>
      <c r="G56" s="964">
        <f>G57+G58+G60+G62+G63+G64+G65</f>
        <v/>
      </c>
      <c r="H56" s="964">
        <f>H57+H58+H60+H62+H63+H64+H65</f>
        <v/>
      </c>
      <c r="I56" s="964">
        <f>I57+I58+I60+I62+I63+I64+I65</f>
        <v/>
      </c>
      <c r="J56" s="928">
        <f>J57+J58+J60+J62+J63+J64+J65</f>
        <v/>
      </c>
      <c r="K56" s="928">
        <f>K57+K58+K60+K62+K63+K64+K65</f>
        <v/>
      </c>
      <c r="L56" s="928">
        <f>L57+L58+L60+L62+L63+L64+L65</f>
        <v/>
      </c>
      <c r="M56" s="928">
        <f>M57+M58+M60+M62+M63+M64+M65</f>
        <v/>
      </c>
      <c r="N56" s="928">
        <f>N57+N58+N60+N62+N63+N64+N65</f>
        <v/>
      </c>
      <c r="O56" s="928">
        <f>O57+O58+O60+O62+O63+O64+O65</f>
        <v/>
      </c>
      <c r="P56" s="928">
        <f>P57+P58+P60+P62+P63+P64+P65</f>
        <v/>
      </c>
      <c r="Q56" s="928">
        <f>Q57+Q58+Q60+Q62+Q63+Q64+Q65</f>
        <v/>
      </c>
      <c r="R56" s="928">
        <f>R57+R58+R60+R62+R63+R64+R65</f>
        <v/>
      </c>
      <c r="S56" s="928">
        <f>S57+S58+S60+S62+S63+S64+S65</f>
        <v/>
      </c>
      <c r="T56" s="928">
        <f>T57+T58+T60+T62+T63+T64+T65</f>
        <v/>
      </c>
      <c r="U56" s="928">
        <f>U57+U58+U60+U62+U63+U64+U65</f>
        <v/>
      </c>
    </row>
    <row r="57" ht="15" customFormat="1" customHeight="1" s="246">
      <c r="A57" s="952" t="inlineStr">
        <is>
          <t>I</t>
        </is>
      </c>
      <c r="B57" s="957" t="inlineStr">
        <is>
          <t>Kapitał (fundusz) podstawowy</t>
        </is>
      </c>
      <c r="C57" s="954" t="n">
        <v>0</v>
      </c>
      <c r="D57" s="954" t="n">
        <v>0</v>
      </c>
      <c r="E57" s="954" t="n">
        <v>0</v>
      </c>
      <c r="F57" s="954" t="n">
        <v>0</v>
      </c>
      <c r="G57" s="954" t="n">
        <v>0</v>
      </c>
      <c r="H57" s="954" t="n">
        <v>0</v>
      </c>
      <c r="I57" s="954" t="n">
        <v>0</v>
      </c>
      <c r="J57" s="956" t="n">
        <v>0</v>
      </c>
      <c r="K57" s="956" t="n">
        <v>0</v>
      </c>
      <c r="L57" s="956" t="n">
        <v>0</v>
      </c>
      <c r="M57" s="956" t="n">
        <v>0</v>
      </c>
      <c r="N57" s="956" t="n">
        <v>0</v>
      </c>
      <c r="O57" s="956" t="n">
        <v>0</v>
      </c>
      <c r="P57" s="956" t="n">
        <v>0</v>
      </c>
      <c r="Q57" s="956" t="n">
        <v>0</v>
      </c>
      <c r="R57" s="956" t="n">
        <v>0</v>
      </c>
      <c r="S57" s="956" t="n">
        <v>0</v>
      </c>
      <c r="T57" s="956" t="n">
        <v>0</v>
      </c>
      <c r="U57" s="956" t="n">
        <v>0</v>
      </c>
    </row>
    <row r="58" ht="15" customFormat="1" customHeight="1" s="246">
      <c r="A58" s="952" t="inlineStr">
        <is>
          <t>II</t>
        </is>
      </c>
      <c r="B58" s="957" t="inlineStr">
        <is>
          <t>Kapitał (fundusz) zapasowy, w tym:</t>
        </is>
      </c>
      <c r="C58" s="954" t="n">
        <v>0</v>
      </c>
      <c r="D58" s="954" t="n">
        <v>0</v>
      </c>
      <c r="E58" s="954" t="n">
        <v>0</v>
      </c>
      <c r="F58" s="954" t="n">
        <v>0</v>
      </c>
      <c r="G58" s="954" t="n">
        <v>0</v>
      </c>
      <c r="H58" s="954" t="n">
        <v>0</v>
      </c>
      <c r="I58" s="954" t="n">
        <v>0</v>
      </c>
      <c r="J58" s="956" t="n">
        <v>0</v>
      </c>
      <c r="K58" s="956" t="n">
        <v>0</v>
      </c>
      <c r="L58" s="956" t="n">
        <v>0</v>
      </c>
      <c r="M58" s="956" t="n">
        <v>0</v>
      </c>
      <c r="N58" s="956" t="n">
        <v>0</v>
      </c>
      <c r="O58" s="956" t="n">
        <v>0</v>
      </c>
      <c r="P58" s="956" t="n">
        <v>0</v>
      </c>
      <c r="Q58" s="956" t="n">
        <v>0</v>
      </c>
      <c r="R58" s="956" t="n">
        <v>0</v>
      </c>
      <c r="S58" s="956" t="n">
        <v>0</v>
      </c>
      <c r="T58" s="956" t="n">
        <v>0</v>
      </c>
      <c r="U58" s="956" t="n">
        <v>0</v>
      </c>
    </row>
    <row r="59" ht="22.5" customFormat="1" customHeight="1" s="246">
      <c r="A59" s="952" t="n"/>
      <c r="B59" s="958" t="inlineStr">
        <is>
          <t xml:space="preserve">  - nadwyżka wartości sprzedaży (wartość emisyjna) nad wartością nominalną udziałów (akcji)</t>
        </is>
      </c>
      <c r="C59" s="954" t="n">
        <v>0</v>
      </c>
      <c r="D59" s="954" t="n">
        <v>0</v>
      </c>
      <c r="E59" s="954" t="n">
        <v>0</v>
      </c>
      <c r="F59" s="954" t="n">
        <v>0</v>
      </c>
      <c r="G59" s="954" t="n">
        <v>0</v>
      </c>
      <c r="H59" s="954" t="n">
        <v>0</v>
      </c>
      <c r="I59" s="954" t="n">
        <v>0</v>
      </c>
      <c r="J59" s="956" t="n">
        <v>0</v>
      </c>
      <c r="K59" s="956" t="n">
        <v>0</v>
      </c>
      <c r="L59" s="956" t="n">
        <v>0</v>
      </c>
      <c r="M59" s="956" t="n">
        <v>0</v>
      </c>
      <c r="N59" s="956" t="n">
        <v>0</v>
      </c>
      <c r="O59" s="956" t="n">
        <v>0</v>
      </c>
      <c r="P59" s="956" t="n">
        <v>0</v>
      </c>
      <c r="Q59" s="956" t="n">
        <v>0</v>
      </c>
      <c r="R59" s="956" t="n">
        <v>0</v>
      </c>
      <c r="S59" s="956" t="n">
        <v>0</v>
      </c>
      <c r="T59" s="956" t="n">
        <v>0</v>
      </c>
      <c r="U59" s="956" t="n">
        <v>0</v>
      </c>
    </row>
    <row r="60" ht="21.75" customFormat="1" customHeight="1" s="246">
      <c r="A60" s="952" t="inlineStr">
        <is>
          <t>III</t>
        </is>
      </c>
      <c r="B60" s="958" t="inlineStr">
        <is>
          <t>Kapitał (fundusz) z aktualizacji wyceny, w tym:</t>
        </is>
      </c>
      <c r="C60" s="954" t="n">
        <v>0</v>
      </c>
      <c r="D60" s="954" t="n">
        <v>0</v>
      </c>
      <c r="E60" s="954" t="n">
        <v>0</v>
      </c>
      <c r="F60" s="954" t="n">
        <v>0</v>
      </c>
      <c r="G60" s="954" t="n">
        <v>0</v>
      </c>
      <c r="H60" s="954" t="n">
        <v>0</v>
      </c>
      <c r="I60" s="954" t="n">
        <v>0</v>
      </c>
      <c r="J60" s="956" t="n">
        <v>0</v>
      </c>
      <c r="K60" s="956" t="n">
        <v>0</v>
      </c>
      <c r="L60" s="956" t="n">
        <v>0</v>
      </c>
      <c r="M60" s="956" t="n">
        <v>0</v>
      </c>
      <c r="N60" s="956" t="n">
        <v>0</v>
      </c>
      <c r="O60" s="956" t="n">
        <v>0</v>
      </c>
      <c r="P60" s="956" t="n">
        <v>0</v>
      </c>
      <c r="Q60" s="956" t="n">
        <v>0</v>
      </c>
      <c r="R60" s="956" t="n">
        <v>0</v>
      </c>
      <c r="S60" s="956" t="n">
        <v>0</v>
      </c>
      <c r="T60" s="956" t="n">
        <v>0</v>
      </c>
      <c r="U60" s="956" t="n">
        <v>0</v>
      </c>
    </row>
    <row r="61" ht="13.5" customFormat="1" customHeight="1" s="246">
      <c r="A61" s="952" t="n"/>
      <c r="B61" s="958" t="inlineStr">
        <is>
          <t xml:space="preserve">  - z tytułu aktualizacji wartości godziwej</t>
        </is>
      </c>
      <c r="C61" s="954" t="n">
        <v>0</v>
      </c>
      <c r="D61" s="954" t="n">
        <v>0</v>
      </c>
      <c r="E61" s="954" t="n">
        <v>0</v>
      </c>
      <c r="F61" s="954" t="n">
        <v>0</v>
      </c>
      <c r="G61" s="954" t="n">
        <v>0</v>
      </c>
      <c r="H61" s="954" t="n">
        <v>0</v>
      </c>
      <c r="I61" s="954" t="n">
        <v>0</v>
      </c>
      <c r="J61" s="956" t="n">
        <v>0</v>
      </c>
      <c r="K61" s="956" t="n">
        <v>0</v>
      </c>
      <c r="L61" s="956" t="n">
        <v>0</v>
      </c>
      <c r="M61" s="956" t="n">
        <v>0</v>
      </c>
      <c r="N61" s="956" t="n">
        <v>0</v>
      </c>
      <c r="O61" s="956" t="n">
        <v>0</v>
      </c>
      <c r="P61" s="956" t="n">
        <v>0</v>
      </c>
      <c r="Q61" s="956" t="n">
        <v>0</v>
      </c>
      <c r="R61" s="956" t="n">
        <v>0</v>
      </c>
      <c r="S61" s="956" t="n">
        <v>0</v>
      </c>
      <c r="T61" s="956" t="n">
        <v>0</v>
      </c>
      <c r="U61" s="956" t="n">
        <v>0</v>
      </c>
    </row>
    <row r="62" ht="15" customFormat="1" customHeight="1" s="246">
      <c r="A62" s="952" t="inlineStr">
        <is>
          <t>IV</t>
        </is>
      </c>
      <c r="B62" s="957" t="inlineStr">
        <is>
          <t>Pozostałe kapitały (fundusze) rezerwowe</t>
        </is>
      </c>
      <c r="C62" s="954" t="n">
        <v>0</v>
      </c>
      <c r="D62" s="954" t="n">
        <v>0</v>
      </c>
      <c r="E62" s="954" t="n">
        <v>0</v>
      </c>
      <c r="F62" s="954" t="n">
        <v>0</v>
      </c>
      <c r="G62" s="954" t="n">
        <v>0</v>
      </c>
      <c r="H62" s="954" t="n">
        <v>0</v>
      </c>
      <c r="I62" s="954" t="n">
        <v>0</v>
      </c>
      <c r="J62" s="956" t="n">
        <v>0</v>
      </c>
      <c r="K62" s="956" t="n">
        <v>0</v>
      </c>
      <c r="L62" s="956" t="n">
        <v>0</v>
      </c>
      <c r="M62" s="956" t="n">
        <v>0</v>
      </c>
      <c r="N62" s="956" t="n">
        <v>0</v>
      </c>
      <c r="O62" s="956" t="n">
        <v>0</v>
      </c>
      <c r="P62" s="956" t="n">
        <v>0</v>
      </c>
      <c r="Q62" s="956" t="n">
        <v>0</v>
      </c>
      <c r="R62" s="956" t="n">
        <v>0</v>
      </c>
      <c r="S62" s="956" t="n">
        <v>0</v>
      </c>
      <c r="T62" s="956" t="n">
        <v>0</v>
      </c>
      <c r="U62" s="956" t="n">
        <v>0</v>
      </c>
    </row>
    <row r="63" ht="15" customFormat="1" customHeight="1" s="246">
      <c r="A63" s="952" t="inlineStr">
        <is>
          <t>V</t>
        </is>
      </c>
      <c r="B63" s="957" t="inlineStr">
        <is>
          <t>Zysk (strata) z lat ubiegłych</t>
        </is>
      </c>
      <c r="C63" s="954" t="n">
        <v>0</v>
      </c>
      <c r="D63" s="954" t="n">
        <v>0</v>
      </c>
      <c r="E63" s="954" t="n">
        <v>0</v>
      </c>
      <c r="F63" s="954" t="n">
        <v>0</v>
      </c>
      <c r="G63" s="954" t="n">
        <v>0</v>
      </c>
      <c r="H63" s="954" t="n">
        <v>0</v>
      </c>
      <c r="I63" s="954" t="n">
        <v>0</v>
      </c>
      <c r="J63" s="956" t="n">
        <v>0</v>
      </c>
      <c r="K63" s="956" t="n">
        <v>0</v>
      </c>
      <c r="L63" s="956" t="n">
        <v>0</v>
      </c>
      <c r="M63" s="956" t="n">
        <v>0</v>
      </c>
      <c r="N63" s="956" t="n">
        <v>0</v>
      </c>
      <c r="O63" s="956" t="n">
        <v>0</v>
      </c>
      <c r="P63" s="956" t="n">
        <v>0</v>
      </c>
      <c r="Q63" s="956" t="n">
        <v>0</v>
      </c>
      <c r="R63" s="956" t="n">
        <v>0</v>
      </c>
      <c r="S63" s="956" t="n">
        <v>0</v>
      </c>
      <c r="T63" s="956" t="n">
        <v>0</v>
      </c>
      <c r="U63" s="956" t="n">
        <v>0</v>
      </c>
    </row>
    <row r="64" ht="15" customFormat="1" customHeight="1" s="246">
      <c r="A64" s="948" t="inlineStr">
        <is>
          <t>VI</t>
        </is>
      </c>
      <c r="B64" s="960" t="inlineStr">
        <is>
          <t>Zysk (strata) netto</t>
        </is>
      </c>
      <c r="C64" s="950">
        <f>'rzis '!C55</f>
        <v/>
      </c>
      <c r="D64" s="950">
        <f>'rzis '!D55</f>
        <v/>
      </c>
      <c r="E64" s="950">
        <f>'rzis '!E55</f>
        <v/>
      </c>
      <c r="F64" s="950">
        <f>'rzis '!F55</f>
        <v/>
      </c>
      <c r="G64" s="950">
        <f>'rzis '!G55</f>
        <v/>
      </c>
      <c r="H64" s="950">
        <f>'rzis '!H55</f>
        <v/>
      </c>
      <c r="I64" s="950">
        <f>'rzis '!I55</f>
        <v/>
      </c>
      <c r="J64" s="915">
        <f>'rzis '!J55</f>
        <v/>
      </c>
      <c r="K64" s="915">
        <f>'rzis '!K55</f>
        <v/>
      </c>
      <c r="L64" s="915">
        <f>'rzis '!L55</f>
        <v/>
      </c>
      <c r="M64" s="915">
        <f>'rzis '!M55</f>
        <v/>
      </c>
      <c r="N64" s="915">
        <f>'rzis '!N55</f>
        <v/>
      </c>
      <c r="O64" s="915">
        <f>'rzis '!O55</f>
        <v/>
      </c>
      <c r="P64" s="915">
        <f>'rzis '!P55</f>
        <v/>
      </c>
      <c r="Q64" s="915">
        <f>'rzis '!Q55</f>
        <v/>
      </c>
      <c r="R64" s="915">
        <f>'rzis '!R55</f>
        <v/>
      </c>
      <c r="S64" s="915">
        <f>'rzis '!S55</f>
        <v/>
      </c>
      <c r="T64" s="915">
        <f>'rzis '!T55</f>
        <v/>
      </c>
      <c r="U64" s="915">
        <f>'rzis '!U55</f>
        <v/>
      </c>
    </row>
    <row r="65" ht="23.25" customFormat="1" customHeight="1" s="246" thickBot="1">
      <c r="A65" s="952" t="inlineStr">
        <is>
          <t>VII</t>
        </is>
      </c>
      <c r="B65" s="959" t="inlineStr">
        <is>
          <t>Odpisy z zysku netto w ciągu roku obrotowego (wielkość ujemna)</t>
        </is>
      </c>
      <c r="C65" s="954" t="n">
        <v>0</v>
      </c>
      <c r="D65" s="954" t="n">
        <v>0</v>
      </c>
      <c r="E65" s="954" t="n">
        <v>0</v>
      </c>
      <c r="F65" s="954" t="n">
        <v>0</v>
      </c>
      <c r="G65" s="954" t="n">
        <v>0</v>
      </c>
      <c r="H65" s="954" t="n">
        <v>0</v>
      </c>
      <c r="I65" s="954" t="n">
        <v>0</v>
      </c>
      <c r="J65" s="956" t="n">
        <v>0</v>
      </c>
      <c r="K65" s="956" t="n">
        <v>0</v>
      </c>
      <c r="L65" s="956" t="n">
        <v>0</v>
      </c>
      <c r="M65" s="956" t="n">
        <v>0</v>
      </c>
      <c r="N65" s="956" t="n">
        <v>0</v>
      </c>
      <c r="O65" s="956" t="n">
        <v>0</v>
      </c>
      <c r="P65" s="956" t="n">
        <v>0</v>
      </c>
      <c r="Q65" s="956" t="n">
        <v>0</v>
      </c>
      <c r="R65" s="956" t="n">
        <v>0</v>
      </c>
      <c r="S65" s="956" t="n">
        <v>0</v>
      </c>
      <c r="T65" s="956" t="n">
        <v>0</v>
      </c>
      <c r="U65" s="956" t="n">
        <v>0</v>
      </c>
    </row>
    <row r="66" ht="15" customFormat="1" customHeight="1" s="246" thickBot="1">
      <c r="A66" s="948" t="inlineStr">
        <is>
          <t>B</t>
        </is>
      </c>
      <c r="B66" s="960" t="inlineStr">
        <is>
          <t>B. Zobowiązania i rezerwy na zobowiązania</t>
        </is>
      </c>
      <c r="C66" s="964">
        <f>C67+C71+C78+C97</f>
        <v/>
      </c>
      <c r="D66" s="964">
        <f>D67+D71+D78+D97</f>
        <v/>
      </c>
      <c r="E66" s="964">
        <f>E67+E71+E78+E97</f>
        <v/>
      </c>
      <c r="F66" s="964">
        <f>F67+F71+F78+F97</f>
        <v/>
      </c>
      <c r="G66" s="964">
        <f>G67+G71+G78+G97</f>
        <v/>
      </c>
      <c r="H66" s="964">
        <f>H67+H71+H78+H97</f>
        <v/>
      </c>
      <c r="I66" s="964">
        <f>I67+I71+I78+I97</f>
        <v/>
      </c>
      <c r="J66" s="928">
        <f>J67+J71+J78+J97</f>
        <v/>
      </c>
      <c r="K66" s="928">
        <f>K67+K71+K78+K97</f>
        <v/>
      </c>
      <c r="L66" s="928">
        <f>L67+L71+L78+L97</f>
        <v/>
      </c>
      <c r="M66" s="928">
        <f>M67+M71+M78+M97</f>
        <v/>
      </c>
      <c r="N66" s="928">
        <f>N67+N71+N78+N97</f>
        <v/>
      </c>
      <c r="O66" s="928">
        <f>O67+O71+O78+O97</f>
        <v/>
      </c>
      <c r="P66" s="928">
        <f>P67+P71+P78+P97</f>
        <v/>
      </c>
      <c r="Q66" s="928">
        <f>Q67+Q71+Q78+Q97</f>
        <v/>
      </c>
      <c r="R66" s="928">
        <f>R67+R71+R78+R97</f>
        <v/>
      </c>
      <c r="S66" s="928">
        <f>S67+S71+S78+S97</f>
        <v/>
      </c>
      <c r="T66" s="928">
        <f>T67+T71+T78+T97</f>
        <v/>
      </c>
      <c r="U66" s="928">
        <f>U67+U71+U78+U97</f>
        <v/>
      </c>
    </row>
    <row r="67" ht="15" customFormat="1" customHeight="1" s="246">
      <c r="A67" s="948" t="inlineStr">
        <is>
          <t>I</t>
        </is>
      </c>
      <c r="B67" s="960" t="inlineStr">
        <is>
          <t>Rezerwy na zobowiązania</t>
        </is>
      </c>
      <c r="C67" s="950">
        <f>SUM(C68:C70)</f>
        <v/>
      </c>
      <c r="D67" s="950">
        <f>SUM(D68:D70)</f>
        <v/>
      </c>
      <c r="E67" s="950">
        <f>SUM(E68:E70)</f>
        <v/>
      </c>
      <c r="F67" s="950">
        <f>SUM(F68:F70)</f>
        <v/>
      </c>
      <c r="G67" s="950">
        <f>SUM(G68:G70)</f>
        <v/>
      </c>
      <c r="H67" s="950">
        <f>SUM(H68:H70)</f>
        <v/>
      </c>
      <c r="I67" s="950">
        <f>SUM(I68:I70)</f>
        <v/>
      </c>
      <c r="J67" s="915">
        <f>SUM(J68:J70)</f>
        <v/>
      </c>
      <c r="K67" s="915">
        <f>SUM(K68:K70)</f>
        <v/>
      </c>
      <c r="L67" s="915">
        <f>SUM(L68:L70)</f>
        <v/>
      </c>
      <c r="M67" s="915">
        <f>SUM(M68:M70)</f>
        <v/>
      </c>
      <c r="N67" s="915">
        <f>SUM(N68:N70)</f>
        <v/>
      </c>
      <c r="O67" s="915">
        <f>SUM(O68:O70)</f>
        <v/>
      </c>
      <c r="P67" s="915">
        <f>SUM(P68:P70)</f>
        <v/>
      </c>
      <c r="Q67" s="915">
        <f>SUM(Q68:Q70)</f>
        <v/>
      </c>
      <c r="R67" s="915">
        <f>SUM(R68:R70)</f>
        <v/>
      </c>
      <c r="S67" s="915">
        <f>SUM(S68:S70)</f>
        <v/>
      </c>
      <c r="T67" s="915">
        <f>SUM(T68:T70)</f>
        <v/>
      </c>
      <c r="U67" s="915">
        <f>SUM(U68:U70)</f>
        <v/>
      </c>
    </row>
    <row r="68" ht="15" customFormat="1" customHeight="1" s="246">
      <c r="A68" s="984" t="n">
        <v>1</v>
      </c>
      <c r="B68" s="981" t="inlineStr">
        <is>
          <t>Rezerwa z tytułu odroczonego podatku dochodowego</t>
        </is>
      </c>
      <c r="C68" s="954" t="n">
        <v>0</v>
      </c>
      <c r="D68" s="954" t="n">
        <v>0</v>
      </c>
      <c r="E68" s="954" t="n">
        <v>0</v>
      </c>
      <c r="F68" s="954" t="n">
        <v>0</v>
      </c>
      <c r="G68" s="954" t="n">
        <v>0</v>
      </c>
      <c r="H68" s="954" t="n">
        <v>0</v>
      </c>
      <c r="I68" s="954" t="n">
        <v>0</v>
      </c>
      <c r="J68" s="954" t="n">
        <v>0</v>
      </c>
      <c r="K68" s="956" t="n">
        <v>0</v>
      </c>
      <c r="L68" s="956" t="n">
        <v>0</v>
      </c>
      <c r="M68" s="956" t="n">
        <v>0</v>
      </c>
      <c r="N68" s="956" t="n">
        <v>0</v>
      </c>
      <c r="O68" s="956" t="n">
        <v>0</v>
      </c>
      <c r="P68" s="956" t="n">
        <v>0</v>
      </c>
      <c r="Q68" s="956" t="n">
        <v>0</v>
      </c>
      <c r="R68" s="956" t="n">
        <v>0</v>
      </c>
      <c r="S68" s="956" t="n">
        <v>0</v>
      </c>
      <c r="T68" s="956" t="n">
        <v>0</v>
      </c>
      <c r="U68" s="956" t="n">
        <v>0</v>
      </c>
    </row>
    <row r="69" ht="15" customFormat="1" customHeight="1" s="246">
      <c r="A69" s="984" t="n">
        <v>2</v>
      </c>
      <c r="B69" s="981" t="inlineStr">
        <is>
          <t>Rezerwa na świadczenia emerytalne i podobne</t>
        </is>
      </c>
      <c r="C69" s="954" t="n">
        <v>0</v>
      </c>
      <c r="D69" s="954" t="n">
        <v>0</v>
      </c>
      <c r="E69" s="954" t="n">
        <v>0</v>
      </c>
      <c r="F69" s="954" t="n">
        <v>0</v>
      </c>
      <c r="G69" s="954" t="n">
        <v>0</v>
      </c>
      <c r="H69" s="954" t="n">
        <v>0</v>
      </c>
      <c r="I69" s="954" t="n">
        <v>0</v>
      </c>
      <c r="J69" s="954" t="n">
        <v>0</v>
      </c>
      <c r="K69" s="956" t="n">
        <v>0</v>
      </c>
      <c r="L69" s="956" t="n">
        <v>0</v>
      </c>
      <c r="M69" s="956" t="n">
        <v>0</v>
      </c>
      <c r="N69" s="956" t="n">
        <v>0</v>
      </c>
      <c r="O69" s="956" t="n">
        <v>0</v>
      </c>
      <c r="P69" s="956" t="n">
        <v>0</v>
      </c>
      <c r="Q69" s="956" t="n">
        <v>0</v>
      </c>
      <c r="R69" s="956" t="n">
        <v>0</v>
      </c>
      <c r="S69" s="956" t="n">
        <v>0</v>
      </c>
      <c r="T69" s="956" t="n">
        <v>0</v>
      </c>
      <c r="U69" s="956" t="n">
        <v>0</v>
      </c>
    </row>
    <row r="70" ht="15" customFormat="1" customHeight="1" s="246">
      <c r="A70" s="984" t="n">
        <v>3</v>
      </c>
      <c r="B70" s="981" t="inlineStr">
        <is>
          <t>Pozostałe rezerwy</t>
        </is>
      </c>
      <c r="C70" s="954" t="n">
        <v>0</v>
      </c>
      <c r="D70" s="954" t="n">
        <v>0</v>
      </c>
      <c r="E70" s="954" t="n">
        <v>0</v>
      </c>
      <c r="F70" s="954" t="n">
        <v>0</v>
      </c>
      <c r="G70" s="954" t="n">
        <v>0</v>
      </c>
      <c r="H70" s="954" t="n">
        <v>0</v>
      </c>
      <c r="I70" s="954" t="n">
        <v>0</v>
      </c>
      <c r="J70" s="956" t="n">
        <v>0</v>
      </c>
      <c r="K70" s="956" t="n">
        <v>0</v>
      </c>
      <c r="L70" s="956" t="n">
        <v>0</v>
      </c>
      <c r="M70" s="956" t="n">
        <v>0</v>
      </c>
      <c r="N70" s="956" t="n">
        <v>0</v>
      </c>
      <c r="O70" s="956" t="n">
        <v>0</v>
      </c>
      <c r="P70" s="956" t="n">
        <v>0</v>
      </c>
      <c r="Q70" s="956" t="n">
        <v>0</v>
      </c>
      <c r="R70" s="956" t="n">
        <v>0</v>
      </c>
      <c r="S70" s="956" t="n">
        <v>0</v>
      </c>
      <c r="T70" s="956" t="n">
        <v>0</v>
      </c>
      <c r="U70" s="956" t="n">
        <v>0</v>
      </c>
    </row>
    <row r="71" ht="15" customFormat="1" customHeight="1" s="246">
      <c r="A71" s="948" t="inlineStr">
        <is>
          <t>II</t>
        </is>
      </c>
      <c r="B71" s="960" t="inlineStr">
        <is>
          <t>Zobowiązania długoterminowe</t>
        </is>
      </c>
      <c r="C71" s="950">
        <f>C72+C73</f>
        <v/>
      </c>
      <c r="D71" s="950">
        <f>D72+D73</f>
        <v/>
      </c>
      <c r="E71" s="950">
        <f>E72+E73</f>
        <v/>
      </c>
      <c r="F71" s="950">
        <f>F72+F73</f>
        <v/>
      </c>
      <c r="G71" s="950">
        <f>G72+G73</f>
        <v/>
      </c>
      <c r="H71" s="950">
        <f>H72+H73</f>
        <v/>
      </c>
      <c r="I71" s="950">
        <f>I72+I73</f>
        <v/>
      </c>
      <c r="J71" s="915">
        <f>J72+J73</f>
        <v/>
      </c>
      <c r="K71" s="915">
        <f>K72+K73</f>
        <v/>
      </c>
      <c r="L71" s="915">
        <f>L72+L73</f>
        <v/>
      </c>
      <c r="M71" s="915">
        <f>M72+M73</f>
        <v/>
      </c>
      <c r="N71" s="915">
        <f>N72+N73</f>
        <v/>
      </c>
      <c r="O71" s="915">
        <f>O72+O73</f>
        <v/>
      </c>
      <c r="P71" s="915">
        <f>P72+P73</f>
        <v/>
      </c>
      <c r="Q71" s="915">
        <f>Q72+Q73</f>
        <v/>
      </c>
      <c r="R71" s="915">
        <f>R72+R73</f>
        <v/>
      </c>
      <c r="S71" s="915">
        <f>S72+S73</f>
        <v/>
      </c>
      <c r="T71" s="915">
        <f>T72+T73</f>
        <v/>
      </c>
      <c r="U71" s="915">
        <f>U72+U73</f>
        <v/>
      </c>
    </row>
    <row r="72" ht="15" customFormat="1" customHeight="1" s="246">
      <c r="A72" s="984" t="n">
        <v>1</v>
      </c>
      <c r="B72" s="981" t="inlineStr">
        <is>
          <t>Wobec jednostek powiązanych</t>
        </is>
      </c>
      <c r="C72" s="954" t="n">
        <v>0</v>
      </c>
      <c r="D72" s="954" t="n">
        <v>0</v>
      </c>
      <c r="E72" s="954" t="n">
        <v>0</v>
      </c>
      <c r="F72" s="954" t="n">
        <v>0</v>
      </c>
      <c r="G72" s="954" t="n">
        <v>0</v>
      </c>
      <c r="H72" s="954" t="n">
        <v>0</v>
      </c>
      <c r="I72" s="954" t="n">
        <v>0</v>
      </c>
      <c r="J72" s="956" t="n">
        <v>0</v>
      </c>
      <c r="K72" s="956" t="n">
        <v>0</v>
      </c>
      <c r="L72" s="956" t="n">
        <v>0</v>
      </c>
      <c r="M72" s="956" t="n">
        <v>0</v>
      </c>
      <c r="N72" s="956" t="n">
        <v>0</v>
      </c>
      <c r="O72" s="956" t="n">
        <v>0</v>
      </c>
      <c r="P72" s="956" t="n">
        <v>0</v>
      </c>
      <c r="Q72" s="956" t="n">
        <v>0</v>
      </c>
      <c r="R72" s="956" t="n">
        <v>0</v>
      </c>
      <c r="S72" s="956" t="n">
        <v>0</v>
      </c>
      <c r="T72" s="956" t="n">
        <v>0</v>
      </c>
      <c r="U72" s="956" t="n">
        <v>0</v>
      </c>
    </row>
    <row r="73" ht="15" customFormat="1" customHeight="1" s="246">
      <c r="A73" s="985" t="n">
        <v>2</v>
      </c>
      <c r="B73" s="980" t="inlineStr">
        <is>
          <t>Wobec pozostałych jednostek</t>
        </is>
      </c>
      <c r="C73" s="950">
        <f>SUM(C74:C77)</f>
        <v/>
      </c>
      <c r="D73" s="950">
        <f>SUM(D74:D77)</f>
        <v/>
      </c>
      <c r="E73" s="950">
        <f>SUM(E74:E77)</f>
        <v/>
      </c>
      <c r="F73" s="950">
        <f>SUM(F74:F77)</f>
        <v/>
      </c>
      <c r="G73" s="950">
        <f>SUM(G74:G77)</f>
        <v/>
      </c>
      <c r="H73" s="950">
        <f>SUM(H74:H77)</f>
        <v/>
      </c>
      <c r="I73" s="950">
        <f>SUM(I74:I77)</f>
        <v/>
      </c>
      <c r="J73" s="915">
        <f>SUM(J74:J77)</f>
        <v/>
      </c>
      <c r="K73" s="915">
        <f>SUM(K74:K77)</f>
        <v/>
      </c>
      <c r="L73" s="915">
        <f>SUM(L74:L77)</f>
        <v/>
      </c>
      <c r="M73" s="915">
        <f>SUM(M74:M77)</f>
        <v/>
      </c>
      <c r="N73" s="915">
        <f>SUM(N74:N77)</f>
        <v/>
      </c>
      <c r="O73" s="915">
        <f>SUM(O74:O77)</f>
        <v/>
      </c>
      <c r="P73" s="915">
        <f>SUM(P74:P77)</f>
        <v/>
      </c>
      <c r="Q73" s="915">
        <f>SUM(Q74:Q77)</f>
        <v/>
      </c>
      <c r="R73" s="915">
        <f>SUM(R74:R77)</f>
        <v/>
      </c>
      <c r="S73" s="915">
        <f>SUM(S74:S77)</f>
        <v/>
      </c>
      <c r="T73" s="915">
        <f>SUM(T74:T77)</f>
        <v/>
      </c>
      <c r="U73" s="915">
        <f>SUM(U74:U77)</f>
        <v/>
      </c>
    </row>
    <row r="74" ht="15" customFormat="1" customHeight="1" s="246">
      <c r="A74" s="984" t="inlineStr">
        <is>
          <t>a)</t>
        </is>
      </c>
      <c r="B74" s="981" t="inlineStr">
        <is>
          <t>kredyty i pożyczki</t>
        </is>
      </c>
      <c r="C74" s="970" t="n">
        <v>0</v>
      </c>
      <c r="D74" s="970" t="n">
        <v>0</v>
      </c>
      <c r="E74" s="970" t="n">
        <v>0</v>
      </c>
      <c r="F74" s="970" t="n">
        <v>0</v>
      </c>
      <c r="G74" s="970" t="n">
        <v>0</v>
      </c>
      <c r="H74" s="970" t="n">
        <v>0</v>
      </c>
      <c r="I74" s="970" t="n">
        <v>0</v>
      </c>
      <c r="J74" s="971" t="n">
        <v>0</v>
      </c>
      <c r="K74" s="971" t="n">
        <v>0</v>
      </c>
      <c r="L74" s="971" t="n">
        <v>0</v>
      </c>
      <c r="M74" s="971" t="n">
        <v>0</v>
      </c>
      <c r="N74" s="971" t="n">
        <v>0</v>
      </c>
      <c r="O74" s="971" t="n">
        <v>0</v>
      </c>
      <c r="P74" s="971" t="n">
        <v>0</v>
      </c>
      <c r="Q74" s="971" t="n">
        <v>0</v>
      </c>
      <c r="R74" s="971" t="n">
        <v>0</v>
      </c>
      <c r="S74" s="971" t="n">
        <v>0</v>
      </c>
      <c r="T74" s="971" t="n">
        <v>0</v>
      </c>
      <c r="U74" s="971" t="n">
        <v>0</v>
      </c>
    </row>
    <row r="75" ht="15" customFormat="1" customHeight="1" s="246">
      <c r="A75" s="984" t="inlineStr">
        <is>
          <t>b)</t>
        </is>
      </c>
      <c r="B75" s="981" t="inlineStr">
        <is>
          <t>z tytułu emisji dłużnych papierów wartościowych</t>
        </is>
      </c>
      <c r="C75" s="954" t="n">
        <v>0</v>
      </c>
      <c r="D75" s="954" t="n">
        <v>0</v>
      </c>
      <c r="E75" s="954" t="n">
        <v>0</v>
      </c>
      <c r="F75" s="954" t="n">
        <v>0</v>
      </c>
      <c r="G75" s="954" t="n">
        <v>0</v>
      </c>
      <c r="H75" s="954" t="n">
        <v>0</v>
      </c>
      <c r="I75" s="954" t="n">
        <v>0</v>
      </c>
      <c r="J75" s="956" t="n">
        <v>0</v>
      </c>
      <c r="K75" s="956" t="n">
        <v>0</v>
      </c>
      <c r="L75" s="956" t="n">
        <v>0</v>
      </c>
      <c r="M75" s="956" t="n">
        <v>0</v>
      </c>
      <c r="N75" s="956" t="n">
        <v>0</v>
      </c>
      <c r="O75" s="956" t="n">
        <v>0</v>
      </c>
      <c r="P75" s="956" t="n">
        <v>0</v>
      </c>
      <c r="Q75" s="956" t="n">
        <v>0</v>
      </c>
      <c r="R75" s="956" t="n">
        <v>0</v>
      </c>
      <c r="S75" s="956" t="n">
        <v>0</v>
      </c>
      <c r="T75" s="956" t="n">
        <v>0</v>
      </c>
      <c r="U75" s="956" t="n">
        <v>0</v>
      </c>
    </row>
    <row r="76" ht="15" customFormat="1" customHeight="1" s="246">
      <c r="A76" s="984" t="inlineStr">
        <is>
          <t>c)</t>
        </is>
      </c>
      <c r="B76" s="981" t="inlineStr">
        <is>
          <t>inne zobowiązania finansowe</t>
        </is>
      </c>
      <c r="C76" s="954" t="n">
        <v>0</v>
      </c>
      <c r="D76" s="954" t="n">
        <v>0</v>
      </c>
      <c r="E76" s="954" t="n">
        <v>0</v>
      </c>
      <c r="F76" s="954" t="n">
        <v>0</v>
      </c>
      <c r="G76" s="954" t="n">
        <v>0</v>
      </c>
      <c r="H76" s="954" t="n">
        <v>0</v>
      </c>
      <c r="I76" s="954" t="n">
        <v>0</v>
      </c>
      <c r="J76" s="956" t="n">
        <v>0</v>
      </c>
      <c r="K76" s="956" t="n">
        <v>0</v>
      </c>
      <c r="L76" s="956" t="n">
        <v>0</v>
      </c>
      <c r="M76" s="956" t="n">
        <v>0</v>
      </c>
      <c r="N76" s="956" t="n">
        <v>0</v>
      </c>
      <c r="O76" s="956" t="n">
        <v>0</v>
      </c>
      <c r="P76" s="956" t="n">
        <v>0</v>
      </c>
      <c r="Q76" s="956" t="n">
        <v>0</v>
      </c>
      <c r="R76" s="956" t="n">
        <v>0</v>
      </c>
      <c r="S76" s="956" t="n">
        <v>0</v>
      </c>
      <c r="T76" s="956" t="n">
        <v>0</v>
      </c>
      <c r="U76" s="956" t="n">
        <v>0</v>
      </c>
    </row>
    <row r="77" ht="15" customFormat="1" customHeight="1" s="246">
      <c r="A77" s="984" t="inlineStr">
        <is>
          <t>d)</t>
        </is>
      </c>
      <c r="B77" s="981" t="inlineStr">
        <is>
          <t>inne</t>
        </is>
      </c>
      <c r="C77" s="954" t="n">
        <v>0</v>
      </c>
      <c r="D77" s="954" t="n">
        <v>0</v>
      </c>
      <c r="E77" s="954" t="n">
        <v>0</v>
      </c>
      <c r="F77" s="954" t="n">
        <v>0</v>
      </c>
      <c r="G77" s="954" t="n">
        <v>0</v>
      </c>
      <c r="H77" s="954" t="n">
        <v>0</v>
      </c>
      <c r="I77" s="954" t="n">
        <v>0</v>
      </c>
      <c r="J77" s="956" t="n">
        <v>0</v>
      </c>
      <c r="K77" s="956" t="n">
        <v>0</v>
      </c>
      <c r="L77" s="956" t="n">
        <v>0</v>
      </c>
      <c r="M77" s="956" t="n">
        <v>0</v>
      </c>
      <c r="N77" s="956" t="n">
        <v>0</v>
      </c>
      <c r="O77" s="956" t="n">
        <v>0</v>
      </c>
      <c r="P77" s="956" t="n">
        <v>0</v>
      </c>
      <c r="Q77" s="956" t="n">
        <v>0</v>
      </c>
      <c r="R77" s="956" t="n">
        <v>0</v>
      </c>
      <c r="S77" s="956" t="n">
        <v>0</v>
      </c>
      <c r="T77" s="956" t="n">
        <v>0</v>
      </c>
      <c r="U77" s="956" t="n">
        <v>0</v>
      </c>
    </row>
    <row r="78" ht="15" customFormat="1" customHeight="1" s="246">
      <c r="A78" s="948" t="inlineStr">
        <is>
          <t>III</t>
        </is>
      </c>
      <c r="B78" s="960" t="inlineStr">
        <is>
          <t>Zobowiązania krótkoterminowe</t>
        </is>
      </c>
      <c r="C78" s="950">
        <f>C79+C84+C96</f>
        <v/>
      </c>
      <c r="D78" s="950">
        <f>D79+D84+D96</f>
        <v/>
      </c>
      <c r="E78" s="950">
        <f>E79+E84+E96</f>
        <v/>
      </c>
      <c r="F78" s="950">
        <f>F79+F84+F96</f>
        <v/>
      </c>
      <c r="G78" s="950">
        <f>G79+G84+G96</f>
        <v/>
      </c>
      <c r="H78" s="950">
        <f>H79+H84+H96</f>
        <v/>
      </c>
      <c r="I78" s="950">
        <f>I79+I84+I96</f>
        <v/>
      </c>
      <c r="J78" s="915">
        <f>J79+J84+J96</f>
        <v/>
      </c>
      <c r="K78" s="915">
        <f>K79+K84+K96</f>
        <v/>
      </c>
      <c r="L78" s="915">
        <f>L79+L84+L96</f>
        <v/>
      </c>
      <c r="M78" s="915">
        <f>M79+M84+M96</f>
        <v/>
      </c>
      <c r="N78" s="915">
        <f>N79+N84+N96</f>
        <v/>
      </c>
      <c r="O78" s="915">
        <f>O79+O84+O96</f>
        <v/>
      </c>
      <c r="P78" s="915">
        <f>P79+P84+P96</f>
        <v/>
      </c>
      <c r="Q78" s="915">
        <f>Q79+Q84+Q96</f>
        <v/>
      </c>
      <c r="R78" s="915">
        <f>R79+R84+R96</f>
        <v/>
      </c>
      <c r="S78" s="915">
        <f>S79+S84+S96</f>
        <v/>
      </c>
      <c r="T78" s="915">
        <f>T79+T84+T96</f>
        <v/>
      </c>
      <c r="U78" s="915">
        <f>U79+U84+U96</f>
        <v/>
      </c>
    </row>
    <row r="79" ht="15" customFormat="1" customHeight="1" s="246">
      <c r="A79" s="985" t="n">
        <v>1</v>
      </c>
      <c r="B79" s="980" t="inlineStr">
        <is>
          <t>Wobec jednostek powiązanych</t>
        </is>
      </c>
      <c r="C79" s="950">
        <f>C80+C83</f>
        <v/>
      </c>
      <c r="D79" s="950">
        <f>D80+D83</f>
        <v/>
      </c>
      <c r="E79" s="950">
        <f>E80+E83</f>
        <v/>
      </c>
      <c r="F79" s="950">
        <f>F80+F83</f>
        <v/>
      </c>
      <c r="G79" s="950">
        <f>G80+G83</f>
        <v/>
      </c>
      <c r="H79" s="950">
        <f>H80+H83</f>
        <v/>
      </c>
      <c r="I79" s="950">
        <f>I80+I83</f>
        <v/>
      </c>
      <c r="J79" s="915">
        <f>J80+J83</f>
        <v/>
      </c>
      <c r="K79" s="915">
        <f>K80+K83</f>
        <v/>
      </c>
      <c r="L79" s="915">
        <f>L80+L83</f>
        <v/>
      </c>
      <c r="M79" s="915">
        <f>M80+M83</f>
        <v/>
      </c>
      <c r="N79" s="915">
        <f>N80+N83</f>
        <v/>
      </c>
      <c r="O79" s="915">
        <f>O80+O83</f>
        <v/>
      </c>
      <c r="P79" s="915">
        <f>P80+P83</f>
        <v/>
      </c>
      <c r="Q79" s="915">
        <f>Q80+Q83</f>
        <v/>
      </c>
      <c r="R79" s="915">
        <f>R80+R83</f>
        <v/>
      </c>
      <c r="S79" s="915">
        <f>S80+S83</f>
        <v/>
      </c>
      <c r="T79" s="915">
        <f>T80+T83</f>
        <v/>
      </c>
      <c r="U79" s="915">
        <f>U80+U83</f>
        <v/>
      </c>
    </row>
    <row r="80" ht="15" customFormat="1" customHeight="1" s="246">
      <c r="A80" s="985" t="inlineStr">
        <is>
          <t>a)</t>
        </is>
      </c>
      <c r="B80" s="980" t="inlineStr">
        <is>
          <t>z tytułu dostaw i usług, o okresie wymagalności:</t>
        </is>
      </c>
      <c r="C80" s="950">
        <f>C81+C82</f>
        <v/>
      </c>
      <c r="D80" s="950">
        <f>D81+D82</f>
        <v/>
      </c>
      <c r="E80" s="950">
        <f>E81+E82</f>
        <v/>
      </c>
      <c r="F80" s="950">
        <f>F81+F82</f>
        <v/>
      </c>
      <c r="G80" s="950">
        <f>G81+G82</f>
        <v/>
      </c>
      <c r="H80" s="950">
        <f>H81+H82</f>
        <v/>
      </c>
      <c r="I80" s="950">
        <f>I81+I82</f>
        <v/>
      </c>
      <c r="J80" s="915">
        <f>J81+J82</f>
        <v/>
      </c>
      <c r="K80" s="915">
        <f>K81+K82</f>
        <v/>
      </c>
      <c r="L80" s="915">
        <f>L81+L82</f>
        <v/>
      </c>
      <c r="M80" s="915">
        <f>M81+M82</f>
        <v/>
      </c>
      <c r="N80" s="915">
        <f>N81+N82</f>
        <v/>
      </c>
      <c r="O80" s="915">
        <f>O81+O82</f>
        <v/>
      </c>
      <c r="P80" s="915">
        <f>P81+P82</f>
        <v/>
      </c>
      <c r="Q80" s="915">
        <f>Q81+Q82</f>
        <v/>
      </c>
      <c r="R80" s="915">
        <f>R81+R82</f>
        <v/>
      </c>
      <c r="S80" s="915">
        <f>S81+S82</f>
        <v/>
      </c>
      <c r="T80" s="915">
        <f>T81+T82</f>
        <v/>
      </c>
      <c r="U80" s="915">
        <f>U81+U82</f>
        <v/>
      </c>
    </row>
    <row r="81" ht="15" customFormat="1" customHeight="1" s="246">
      <c r="A81" s="984" t="inlineStr">
        <is>
          <t>-</t>
        </is>
      </c>
      <c r="B81" s="981" t="inlineStr">
        <is>
          <t>do 12 miesięcy</t>
        </is>
      </c>
      <c r="C81" s="954" t="n">
        <v>0</v>
      </c>
      <c r="D81" s="961" t="n">
        <v>0</v>
      </c>
      <c r="E81" s="961" t="n">
        <v>0</v>
      </c>
      <c r="F81" s="961" t="n">
        <v>0</v>
      </c>
      <c r="G81" s="961" t="n">
        <v>0</v>
      </c>
      <c r="H81" s="961" t="n">
        <v>0</v>
      </c>
      <c r="I81" s="961" t="n">
        <v>0</v>
      </c>
      <c r="J81" s="956" t="n">
        <v>0</v>
      </c>
      <c r="K81" s="956" t="n">
        <v>0</v>
      </c>
      <c r="L81" s="956" t="n">
        <v>0</v>
      </c>
      <c r="M81" s="956" t="n">
        <v>0</v>
      </c>
      <c r="N81" s="956" t="n">
        <v>0</v>
      </c>
      <c r="O81" s="956" t="n">
        <v>0</v>
      </c>
      <c r="P81" s="956" t="n">
        <v>0</v>
      </c>
      <c r="Q81" s="956" t="n">
        <v>0</v>
      </c>
      <c r="R81" s="956" t="n">
        <v>0</v>
      </c>
      <c r="S81" s="956" t="n">
        <v>0</v>
      </c>
      <c r="T81" s="956" t="n">
        <v>0</v>
      </c>
      <c r="U81" s="956" t="n">
        <v>0</v>
      </c>
    </row>
    <row r="82" ht="15" customFormat="1" customHeight="1" s="246">
      <c r="A82" s="984" t="inlineStr">
        <is>
          <t>-</t>
        </is>
      </c>
      <c r="B82" s="981" t="inlineStr">
        <is>
          <t>powyżej 12 miesięcy</t>
        </is>
      </c>
      <c r="C82" s="954" t="n">
        <v>0</v>
      </c>
      <c r="D82" s="961" t="n">
        <v>0</v>
      </c>
      <c r="E82" s="961" t="n">
        <v>0</v>
      </c>
      <c r="F82" s="961" t="n">
        <v>0</v>
      </c>
      <c r="G82" s="961" t="n">
        <v>0</v>
      </c>
      <c r="H82" s="961" t="n">
        <v>0</v>
      </c>
      <c r="I82" s="961" t="n">
        <v>0</v>
      </c>
      <c r="J82" s="956" t="n">
        <v>0</v>
      </c>
      <c r="K82" s="956" t="n">
        <v>0</v>
      </c>
      <c r="L82" s="956" t="n">
        <v>0</v>
      </c>
      <c r="M82" s="956" t="n">
        <v>0</v>
      </c>
      <c r="N82" s="956" t="n">
        <v>0</v>
      </c>
      <c r="O82" s="956" t="n">
        <v>0</v>
      </c>
      <c r="P82" s="956" t="n">
        <v>0</v>
      </c>
      <c r="Q82" s="956" t="n">
        <v>0</v>
      </c>
      <c r="R82" s="956" t="n">
        <v>0</v>
      </c>
      <c r="S82" s="956" t="n">
        <v>0</v>
      </c>
      <c r="T82" s="956" t="n">
        <v>0</v>
      </c>
      <c r="U82" s="956" t="n">
        <v>0</v>
      </c>
    </row>
    <row r="83" ht="15" customFormat="1" customHeight="1" s="246">
      <c r="A83" s="984" t="inlineStr">
        <is>
          <t>b)</t>
        </is>
      </c>
      <c r="B83" s="981" t="inlineStr">
        <is>
          <t>inne</t>
        </is>
      </c>
      <c r="C83" s="954" t="n">
        <v>0</v>
      </c>
      <c r="D83" s="961" t="n">
        <v>0</v>
      </c>
      <c r="E83" s="961" t="n">
        <v>0</v>
      </c>
      <c r="F83" s="961" t="n">
        <v>0</v>
      </c>
      <c r="G83" s="961" t="n">
        <v>0</v>
      </c>
      <c r="H83" s="961" t="n">
        <v>0</v>
      </c>
      <c r="I83" s="961" t="n">
        <v>0</v>
      </c>
      <c r="J83" s="956" t="n">
        <v>0</v>
      </c>
      <c r="K83" s="956" t="n">
        <v>0</v>
      </c>
      <c r="L83" s="956" t="n">
        <v>0</v>
      </c>
      <c r="M83" s="956" t="n">
        <v>0</v>
      </c>
      <c r="N83" s="956" t="n">
        <v>0</v>
      </c>
      <c r="O83" s="956" t="n">
        <v>0</v>
      </c>
      <c r="P83" s="956" t="n">
        <v>0</v>
      </c>
      <c r="Q83" s="956" t="n">
        <v>0</v>
      </c>
      <c r="R83" s="956" t="n">
        <v>0</v>
      </c>
      <c r="S83" s="956" t="n">
        <v>0</v>
      </c>
      <c r="T83" s="956" t="n">
        <v>0</v>
      </c>
      <c r="U83" s="956" t="n">
        <v>0</v>
      </c>
    </row>
    <row r="84" ht="15" customFormat="1" customHeight="1" s="246">
      <c r="A84" s="985" t="n">
        <v>2</v>
      </c>
      <c r="B84" s="980" t="inlineStr">
        <is>
          <t>Wobec pozostałych jednostek</t>
        </is>
      </c>
      <c r="C84" s="950">
        <f>C85+C86+C87+C88+C91+C92+C93+C94+C95</f>
        <v/>
      </c>
      <c r="D84" s="950">
        <f>D85+D86+D87+D88+D91+D92+D93+D94+D95</f>
        <v/>
      </c>
      <c r="E84" s="950">
        <f>E85+E86+E87+E88+E91+E92+E93+E94+E95</f>
        <v/>
      </c>
      <c r="F84" s="950">
        <f>F85+F86+F87+F88+F91+F92+F93+F94+F95</f>
        <v/>
      </c>
      <c r="G84" s="950">
        <f>G85+G86+G87+G88+G91+G92+G93+G94+G95</f>
        <v/>
      </c>
      <c r="H84" s="950">
        <f>H85+H86+H87+H88+H91+H92+H93+H94+H95</f>
        <v/>
      </c>
      <c r="I84" s="950">
        <f>I85+I86+I87+I88+I91+I92+I93+I94+I95</f>
        <v/>
      </c>
      <c r="J84" s="915">
        <f>J85+J86+J87+J88+J91+J92+J93+J94+J95</f>
        <v/>
      </c>
      <c r="K84" s="915">
        <f>K85+K86+K87+K88+K91+K92+K93+K94+K95</f>
        <v/>
      </c>
      <c r="L84" s="915">
        <f>L85+L86+L87+L88+L91+L92+L93+L94+L95</f>
        <v/>
      </c>
      <c r="M84" s="915">
        <f>M85+M86+M87+M88+M91+M92+M93+M94+M95</f>
        <v/>
      </c>
      <c r="N84" s="915">
        <f>N85+N86+N87+N88+N91+N92+N93+N94+N95</f>
        <v/>
      </c>
      <c r="O84" s="915">
        <f>O85+O86+O87+O88+O91+O92+O93+O94+O95</f>
        <v/>
      </c>
      <c r="P84" s="915">
        <f>P85+P86+P87+P88+P91+P92+P93+P94+P95</f>
        <v/>
      </c>
      <c r="Q84" s="915">
        <f>Q85+Q86+Q87+Q88+Q91+Q92+Q93+Q94+Q95</f>
        <v/>
      </c>
      <c r="R84" s="915">
        <f>R85+R86+R87+R88+R91+R92+R93+R94+R95</f>
        <v/>
      </c>
      <c r="S84" s="915">
        <f>S85+S86+S87+S88+S91+S92+S93+S94+S95</f>
        <v/>
      </c>
      <c r="T84" s="915">
        <f>T85+T86+T87+T88+T91+T92+T93+T94+T95</f>
        <v/>
      </c>
      <c r="U84" s="915">
        <f>U85+U86+U87+U88+U91+U92+U93+U94+U95</f>
        <v/>
      </c>
    </row>
    <row r="85" ht="15" customFormat="1" customHeight="1" s="246">
      <c r="A85" s="984" t="inlineStr">
        <is>
          <t>a)</t>
        </is>
      </c>
      <c r="B85" s="981" t="inlineStr">
        <is>
          <t>kredyty i pożyczki</t>
        </is>
      </c>
      <c r="C85" s="970" t="n">
        <v>0</v>
      </c>
      <c r="D85" s="970" t="n">
        <v>0</v>
      </c>
      <c r="E85" s="970" t="n">
        <v>0</v>
      </c>
      <c r="F85" s="970" t="n">
        <v>0</v>
      </c>
      <c r="G85" s="970" t="n">
        <v>0</v>
      </c>
      <c r="H85" s="970" t="n">
        <v>0</v>
      </c>
      <c r="I85" s="970" t="n">
        <v>0</v>
      </c>
      <c r="J85" s="971" t="n">
        <v>0</v>
      </c>
      <c r="K85" s="971" t="n">
        <v>0</v>
      </c>
      <c r="L85" s="971" t="n">
        <v>0</v>
      </c>
      <c r="M85" s="971" t="n">
        <v>0</v>
      </c>
      <c r="N85" s="971" t="n">
        <v>0</v>
      </c>
      <c r="O85" s="971" t="n">
        <v>0</v>
      </c>
      <c r="P85" s="971" t="n">
        <v>0</v>
      </c>
      <c r="Q85" s="971" t="n">
        <v>0</v>
      </c>
      <c r="R85" s="971" t="n">
        <v>0</v>
      </c>
      <c r="S85" s="971" t="n">
        <v>0</v>
      </c>
      <c r="T85" s="971" t="n">
        <v>0</v>
      </c>
      <c r="U85" s="971" t="n">
        <v>0</v>
      </c>
    </row>
    <row r="86" ht="15" customFormat="1" customHeight="1" s="246">
      <c r="A86" s="984" t="inlineStr">
        <is>
          <t>b)</t>
        </is>
      </c>
      <c r="B86" s="981" t="inlineStr">
        <is>
          <t>z tytułu emisji dłużnych papierów wartościowych</t>
        </is>
      </c>
      <c r="C86" s="954" t="n">
        <v>0</v>
      </c>
      <c r="D86" s="961" t="n">
        <v>0</v>
      </c>
      <c r="E86" s="961" t="n">
        <v>0</v>
      </c>
      <c r="F86" s="961" t="n">
        <v>0</v>
      </c>
      <c r="G86" s="961" t="n">
        <v>0</v>
      </c>
      <c r="H86" s="961" t="n">
        <v>0</v>
      </c>
      <c r="I86" s="961" t="n">
        <v>0</v>
      </c>
      <c r="J86" s="956" t="n">
        <v>0</v>
      </c>
      <c r="K86" s="956" t="n">
        <v>0</v>
      </c>
      <c r="L86" s="956" t="n">
        <v>0</v>
      </c>
      <c r="M86" s="956" t="n">
        <v>0</v>
      </c>
      <c r="N86" s="956" t="n">
        <v>0</v>
      </c>
      <c r="O86" s="956" t="n">
        <v>0</v>
      </c>
      <c r="P86" s="956" t="n">
        <v>0</v>
      </c>
      <c r="Q86" s="956" t="n">
        <v>0</v>
      </c>
      <c r="R86" s="956" t="n">
        <v>0</v>
      </c>
      <c r="S86" s="956" t="n">
        <v>0</v>
      </c>
      <c r="T86" s="956" t="n">
        <v>0</v>
      </c>
      <c r="U86" s="956" t="n">
        <v>0</v>
      </c>
    </row>
    <row r="87" ht="15" customFormat="1" customHeight="1" s="246">
      <c r="A87" s="984" t="inlineStr">
        <is>
          <t>c)</t>
        </is>
      </c>
      <c r="B87" s="981" t="inlineStr">
        <is>
          <t>inne zobowiązania finansowe</t>
        </is>
      </c>
      <c r="C87" s="954" t="n">
        <v>0</v>
      </c>
      <c r="D87" s="961" t="n">
        <v>0</v>
      </c>
      <c r="E87" s="961" t="n">
        <v>0</v>
      </c>
      <c r="F87" s="961" t="n">
        <v>0</v>
      </c>
      <c r="G87" s="961" t="n">
        <v>0</v>
      </c>
      <c r="H87" s="961" t="n">
        <v>0</v>
      </c>
      <c r="I87" s="961" t="n">
        <v>0</v>
      </c>
      <c r="J87" s="956" t="n">
        <v>0</v>
      </c>
      <c r="K87" s="956" t="n">
        <v>0</v>
      </c>
      <c r="L87" s="956" t="n">
        <v>0</v>
      </c>
      <c r="M87" s="956" t="n">
        <v>0</v>
      </c>
      <c r="N87" s="956" t="n">
        <v>0</v>
      </c>
      <c r="O87" s="956" t="n">
        <v>0</v>
      </c>
      <c r="P87" s="956" t="n">
        <v>0</v>
      </c>
      <c r="Q87" s="956" t="n">
        <v>0</v>
      </c>
      <c r="R87" s="956" t="n">
        <v>0</v>
      </c>
      <c r="S87" s="956" t="n">
        <v>0</v>
      </c>
      <c r="T87" s="956" t="n">
        <v>0</v>
      </c>
      <c r="U87" s="956" t="n">
        <v>0</v>
      </c>
    </row>
    <row r="88" ht="15" customFormat="1" customHeight="1" s="246">
      <c r="A88" s="985" t="inlineStr">
        <is>
          <t>d)</t>
        </is>
      </c>
      <c r="B88" s="980" t="inlineStr">
        <is>
          <t>z tytułu dostaw i usług, o okresie wymagalności:</t>
        </is>
      </c>
      <c r="C88" s="950">
        <f>C89+C90</f>
        <v/>
      </c>
      <c r="D88" s="950">
        <f>D89+D90</f>
        <v/>
      </c>
      <c r="E88" s="950">
        <f>E89+E90</f>
        <v/>
      </c>
      <c r="F88" s="950">
        <f>F89+F90</f>
        <v/>
      </c>
      <c r="G88" s="950">
        <f>G89+G90</f>
        <v/>
      </c>
      <c r="H88" s="950">
        <f>H89+H90</f>
        <v/>
      </c>
      <c r="I88" s="950">
        <f>I89+I90</f>
        <v/>
      </c>
      <c r="J88" s="915">
        <f>J89+J90</f>
        <v/>
      </c>
      <c r="K88" s="915">
        <f>K89+K90</f>
        <v/>
      </c>
      <c r="L88" s="915">
        <f>L89+L90</f>
        <v/>
      </c>
      <c r="M88" s="915">
        <f>M89+M90</f>
        <v/>
      </c>
      <c r="N88" s="915">
        <f>N89+N90</f>
        <v/>
      </c>
      <c r="O88" s="915">
        <f>O89+O90</f>
        <v/>
      </c>
      <c r="P88" s="915">
        <f>P89+P90</f>
        <v/>
      </c>
      <c r="Q88" s="915">
        <f>Q89+Q90</f>
        <v/>
      </c>
      <c r="R88" s="915">
        <f>R89+R90</f>
        <v/>
      </c>
      <c r="S88" s="915">
        <f>S89+S90</f>
        <v/>
      </c>
      <c r="T88" s="915">
        <f>T89+T90</f>
        <v/>
      </c>
      <c r="U88" s="915">
        <f>U89+U90</f>
        <v/>
      </c>
    </row>
    <row r="89" ht="15" customFormat="1" customHeight="1" s="246">
      <c r="A89" s="984" t="inlineStr">
        <is>
          <t>-</t>
        </is>
      </c>
      <c r="B89" s="981" t="inlineStr">
        <is>
          <t>do 12 miesięcy</t>
        </is>
      </c>
      <c r="C89" s="954" t="n">
        <v>0</v>
      </c>
      <c r="D89" s="961" t="n">
        <v>0</v>
      </c>
      <c r="E89" s="961" t="n">
        <v>0</v>
      </c>
      <c r="F89" s="961" t="n">
        <v>0</v>
      </c>
      <c r="G89" s="961" t="n">
        <v>0</v>
      </c>
      <c r="H89" s="961" t="n">
        <v>0</v>
      </c>
      <c r="I89" s="961" t="n">
        <v>0</v>
      </c>
      <c r="J89" s="956" t="n">
        <v>0</v>
      </c>
      <c r="K89" s="956" t="n">
        <v>0</v>
      </c>
      <c r="L89" s="956" t="n">
        <v>0</v>
      </c>
      <c r="M89" s="956" t="n">
        <v>0</v>
      </c>
      <c r="N89" s="956" t="n">
        <v>0</v>
      </c>
      <c r="O89" s="956" t="n">
        <v>0</v>
      </c>
      <c r="P89" s="956" t="n">
        <v>0</v>
      </c>
      <c r="Q89" s="956" t="n">
        <v>0</v>
      </c>
      <c r="R89" s="956" t="n">
        <v>0</v>
      </c>
      <c r="S89" s="956" t="n">
        <v>0</v>
      </c>
      <c r="T89" s="956" t="n">
        <v>0</v>
      </c>
      <c r="U89" s="956" t="n">
        <v>0</v>
      </c>
    </row>
    <row r="90" ht="15" customFormat="1" customHeight="1" s="246">
      <c r="A90" s="984" t="inlineStr">
        <is>
          <t>-</t>
        </is>
      </c>
      <c r="B90" s="981" t="inlineStr">
        <is>
          <t>powyżej 12 miesięcy</t>
        </is>
      </c>
      <c r="C90" s="954" t="n">
        <v>0</v>
      </c>
      <c r="D90" s="961" t="n">
        <v>0</v>
      </c>
      <c r="E90" s="961" t="n">
        <v>0</v>
      </c>
      <c r="F90" s="961" t="n">
        <v>0</v>
      </c>
      <c r="G90" s="961" t="n">
        <v>0</v>
      </c>
      <c r="H90" s="961" t="n">
        <v>0</v>
      </c>
      <c r="I90" s="961" t="n">
        <v>0</v>
      </c>
      <c r="J90" s="956" t="n">
        <v>0</v>
      </c>
      <c r="K90" s="956" t="n">
        <v>0</v>
      </c>
      <c r="L90" s="956" t="n">
        <v>0</v>
      </c>
      <c r="M90" s="956" t="n">
        <v>0</v>
      </c>
      <c r="N90" s="956" t="n">
        <v>0</v>
      </c>
      <c r="O90" s="956" t="n">
        <v>0</v>
      </c>
      <c r="P90" s="956" t="n">
        <v>0</v>
      </c>
      <c r="Q90" s="956" t="n">
        <v>0</v>
      </c>
      <c r="R90" s="956" t="n">
        <v>0</v>
      </c>
      <c r="S90" s="956" t="n">
        <v>0</v>
      </c>
      <c r="T90" s="956" t="n">
        <v>0</v>
      </c>
      <c r="U90" s="956" t="n">
        <v>0</v>
      </c>
    </row>
    <row r="91" ht="15" customFormat="1" customHeight="1" s="246">
      <c r="A91" s="984" t="inlineStr">
        <is>
          <t>e)</t>
        </is>
      </c>
      <c r="B91" s="981" t="inlineStr">
        <is>
          <t>zaliczki otrzymane na dostawy</t>
        </is>
      </c>
      <c r="C91" s="954" t="n">
        <v>0</v>
      </c>
      <c r="D91" s="961" t="n">
        <v>0</v>
      </c>
      <c r="E91" s="961" t="n">
        <v>0</v>
      </c>
      <c r="F91" s="961" t="n">
        <v>0</v>
      </c>
      <c r="G91" s="961" t="n">
        <v>0</v>
      </c>
      <c r="H91" s="961" t="n">
        <v>0</v>
      </c>
      <c r="I91" s="961" t="n">
        <v>0</v>
      </c>
      <c r="J91" s="956" t="n">
        <v>0</v>
      </c>
      <c r="K91" s="956" t="n">
        <v>0</v>
      </c>
      <c r="L91" s="956" t="n">
        <v>0</v>
      </c>
      <c r="M91" s="956" t="n">
        <v>0</v>
      </c>
      <c r="N91" s="956" t="n">
        <v>0</v>
      </c>
      <c r="O91" s="956" t="n">
        <v>0</v>
      </c>
      <c r="P91" s="956" t="n">
        <v>0</v>
      </c>
      <c r="Q91" s="956" t="n">
        <v>0</v>
      </c>
      <c r="R91" s="956" t="n">
        <v>0</v>
      </c>
      <c r="S91" s="956" t="n">
        <v>0</v>
      </c>
      <c r="T91" s="956" t="n">
        <v>0</v>
      </c>
      <c r="U91" s="956" t="n">
        <v>0</v>
      </c>
    </row>
    <row r="92" ht="15" customFormat="1" customHeight="1" s="246">
      <c r="A92" s="984" t="inlineStr">
        <is>
          <t>f)</t>
        </is>
      </c>
      <c r="B92" s="981" t="inlineStr">
        <is>
          <t>zobowiązania wekslowe</t>
        </is>
      </c>
      <c r="C92" s="954" t="n">
        <v>0</v>
      </c>
      <c r="D92" s="961" t="n">
        <v>0</v>
      </c>
      <c r="E92" s="961" t="n">
        <v>0</v>
      </c>
      <c r="F92" s="961" t="n">
        <v>0</v>
      </c>
      <c r="G92" s="961" t="n">
        <v>0</v>
      </c>
      <c r="H92" s="961" t="n">
        <v>0</v>
      </c>
      <c r="I92" s="961" t="n">
        <v>0</v>
      </c>
      <c r="J92" s="956" t="n">
        <v>0</v>
      </c>
      <c r="K92" s="956" t="n">
        <v>0</v>
      </c>
      <c r="L92" s="956" t="n">
        <v>0</v>
      </c>
      <c r="M92" s="956" t="n">
        <v>0</v>
      </c>
      <c r="N92" s="956" t="n">
        <v>0</v>
      </c>
      <c r="O92" s="956" t="n">
        <v>0</v>
      </c>
      <c r="P92" s="956" t="n">
        <v>0</v>
      </c>
      <c r="Q92" s="956" t="n">
        <v>0</v>
      </c>
      <c r="R92" s="956" t="n">
        <v>0</v>
      </c>
      <c r="S92" s="956" t="n">
        <v>0</v>
      </c>
      <c r="T92" s="956" t="n">
        <v>0</v>
      </c>
      <c r="U92" s="956" t="n">
        <v>0</v>
      </c>
    </row>
    <row r="93" ht="15" customFormat="1" customHeight="1" s="246">
      <c r="A93" s="984" t="inlineStr">
        <is>
          <t>g)</t>
        </is>
      </c>
      <c r="B93" s="981" t="inlineStr">
        <is>
          <t>z tytułu podatków, ceł, ubezpieczeń i innych świadczeń</t>
        </is>
      </c>
      <c r="C93" s="954" t="n">
        <v>0</v>
      </c>
      <c r="D93" s="954" t="n">
        <v>0</v>
      </c>
      <c r="E93" s="954" t="n">
        <v>0</v>
      </c>
      <c r="F93" s="961" t="n">
        <v>0</v>
      </c>
      <c r="G93" s="961" t="n">
        <v>0</v>
      </c>
      <c r="H93" s="961" t="n">
        <v>0</v>
      </c>
      <c r="I93" s="961" t="n">
        <v>0</v>
      </c>
      <c r="J93" s="956" t="n">
        <v>0</v>
      </c>
      <c r="K93" s="956" t="n">
        <v>0</v>
      </c>
      <c r="L93" s="956" t="n">
        <v>0</v>
      </c>
      <c r="M93" s="956" t="n">
        <v>0</v>
      </c>
      <c r="N93" s="956" t="n">
        <v>0</v>
      </c>
      <c r="O93" s="956" t="n">
        <v>0</v>
      </c>
      <c r="P93" s="956" t="n">
        <v>0</v>
      </c>
      <c r="Q93" s="956" t="n">
        <v>0</v>
      </c>
      <c r="R93" s="956" t="n">
        <v>0</v>
      </c>
      <c r="S93" s="956" t="n">
        <v>0</v>
      </c>
      <c r="T93" s="956" t="n">
        <v>0</v>
      </c>
      <c r="U93" s="956" t="n">
        <v>0</v>
      </c>
    </row>
    <row r="94" ht="15" customFormat="1" customHeight="1" s="246">
      <c r="A94" s="984" t="inlineStr">
        <is>
          <t>h)</t>
        </is>
      </c>
      <c r="B94" s="981" t="inlineStr">
        <is>
          <t>z tytułu wynagrodzeń</t>
        </is>
      </c>
      <c r="C94" s="954" t="n">
        <v>0</v>
      </c>
      <c r="D94" s="954" t="n">
        <v>0</v>
      </c>
      <c r="E94" s="961" t="n">
        <v>0</v>
      </c>
      <c r="F94" s="961" t="n">
        <v>0</v>
      </c>
      <c r="G94" s="961" t="n">
        <v>0</v>
      </c>
      <c r="H94" s="961" t="n">
        <v>0</v>
      </c>
      <c r="I94" s="961" t="n">
        <v>0</v>
      </c>
      <c r="J94" s="956" t="n">
        <v>0</v>
      </c>
      <c r="K94" s="956" t="n">
        <v>0</v>
      </c>
      <c r="L94" s="956" t="n">
        <v>0</v>
      </c>
      <c r="M94" s="956" t="n">
        <v>0</v>
      </c>
      <c r="N94" s="956" t="n">
        <v>0</v>
      </c>
      <c r="O94" s="956" t="n">
        <v>0</v>
      </c>
      <c r="P94" s="956" t="n">
        <v>0</v>
      </c>
      <c r="Q94" s="956" t="n">
        <v>0</v>
      </c>
      <c r="R94" s="956" t="n">
        <v>0</v>
      </c>
      <c r="S94" s="956" t="n">
        <v>0</v>
      </c>
      <c r="T94" s="956" t="n">
        <v>0</v>
      </c>
      <c r="U94" s="956" t="n">
        <v>0</v>
      </c>
    </row>
    <row r="95" ht="15" customFormat="1" customHeight="1" s="246">
      <c r="A95" s="984" t="inlineStr">
        <is>
          <t>i)</t>
        </is>
      </c>
      <c r="B95" s="981" t="inlineStr">
        <is>
          <t>inne</t>
        </is>
      </c>
      <c r="C95" s="954" t="n">
        <v>0</v>
      </c>
      <c r="D95" s="961" t="n">
        <v>0</v>
      </c>
      <c r="E95" s="961" t="n">
        <v>0</v>
      </c>
      <c r="F95" s="961" t="n">
        <v>0</v>
      </c>
      <c r="G95" s="961" t="n">
        <v>0</v>
      </c>
      <c r="H95" s="961" t="n">
        <v>0</v>
      </c>
      <c r="I95" s="961" t="n">
        <v>0</v>
      </c>
      <c r="J95" s="956" t="n">
        <v>0</v>
      </c>
      <c r="K95" s="956" t="n">
        <v>0</v>
      </c>
      <c r="L95" s="956" t="n">
        <v>0</v>
      </c>
      <c r="M95" s="956" t="n">
        <v>0</v>
      </c>
      <c r="N95" s="956" t="n">
        <v>0</v>
      </c>
      <c r="O95" s="956" t="n">
        <v>0</v>
      </c>
      <c r="P95" s="956" t="n">
        <v>0</v>
      </c>
      <c r="Q95" s="956" t="n">
        <v>0</v>
      </c>
      <c r="R95" s="956" t="n">
        <v>0</v>
      </c>
      <c r="S95" s="956" t="n">
        <v>0</v>
      </c>
      <c r="T95" s="956" t="n">
        <v>0</v>
      </c>
      <c r="U95" s="956" t="n">
        <v>0</v>
      </c>
    </row>
    <row r="96" ht="15" customFormat="1" customHeight="1" s="246">
      <c r="A96" s="984" t="n">
        <v>3</v>
      </c>
      <c r="B96" s="981" t="inlineStr">
        <is>
          <t>Fundusze specjalne</t>
        </is>
      </c>
      <c r="C96" s="954" t="n">
        <v>0</v>
      </c>
      <c r="D96" s="954" t="n">
        <v>0</v>
      </c>
      <c r="E96" s="954" t="n">
        <v>0</v>
      </c>
      <c r="F96" s="954" t="n">
        <v>0</v>
      </c>
      <c r="G96" s="961" t="n">
        <v>0</v>
      </c>
      <c r="H96" s="961" t="n">
        <v>0</v>
      </c>
      <c r="I96" s="961" t="n">
        <v>0</v>
      </c>
      <c r="J96" s="956" t="n">
        <v>0</v>
      </c>
      <c r="K96" s="956" t="n">
        <v>0</v>
      </c>
      <c r="L96" s="956" t="n">
        <v>0</v>
      </c>
      <c r="M96" s="956" t="n">
        <v>0</v>
      </c>
      <c r="N96" s="956" t="n">
        <v>0</v>
      </c>
      <c r="O96" s="956" t="n">
        <v>0</v>
      </c>
      <c r="P96" s="956" t="n">
        <v>0</v>
      </c>
      <c r="Q96" s="956" t="n">
        <v>0</v>
      </c>
      <c r="R96" s="956" t="n">
        <v>0</v>
      </c>
      <c r="S96" s="956" t="n">
        <v>0</v>
      </c>
      <c r="T96" s="956" t="n">
        <v>0</v>
      </c>
      <c r="U96" s="956" t="n">
        <v>0</v>
      </c>
    </row>
    <row r="97" ht="15" customFormat="1" customHeight="1" s="246">
      <c r="A97" s="948" t="inlineStr">
        <is>
          <t>IV</t>
        </is>
      </c>
      <c r="B97" s="960" t="inlineStr">
        <is>
          <t>Rozliczenia międzyokresowe</t>
        </is>
      </c>
      <c r="C97" s="950">
        <f>SUM(C98:C99)</f>
        <v/>
      </c>
      <c r="D97" s="950">
        <f>SUM(D98:D99)</f>
        <v/>
      </c>
      <c r="E97" s="950">
        <f>SUM(E98:E99)</f>
        <v/>
      </c>
      <c r="F97" s="950">
        <f>SUM(F98:F99)</f>
        <v/>
      </c>
      <c r="G97" s="950">
        <f>SUM(G98:G99)</f>
        <v/>
      </c>
      <c r="H97" s="950">
        <f>SUM(H98:H99)</f>
        <v/>
      </c>
      <c r="I97" s="950">
        <f>SUM(I98:I99)</f>
        <v/>
      </c>
      <c r="J97" s="915">
        <f>SUM(J98:J99)</f>
        <v/>
      </c>
      <c r="K97" s="915">
        <f>SUM(K98:K99)</f>
        <v/>
      </c>
      <c r="L97" s="915">
        <f>SUM(L98:L99)</f>
        <v/>
      </c>
      <c r="M97" s="915">
        <f>SUM(M98:M99)</f>
        <v/>
      </c>
      <c r="N97" s="915">
        <f>SUM(N98:N99)</f>
        <v/>
      </c>
      <c r="O97" s="915">
        <f>SUM(O98:O99)</f>
        <v/>
      </c>
      <c r="P97" s="915">
        <f>SUM(P98:P99)</f>
        <v/>
      </c>
      <c r="Q97" s="915">
        <f>SUM(Q98:Q99)</f>
        <v/>
      </c>
      <c r="R97" s="915">
        <f>SUM(R98:R99)</f>
        <v/>
      </c>
      <c r="S97" s="915">
        <f>SUM(S98:S99)</f>
        <v/>
      </c>
      <c r="T97" s="915">
        <f>SUM(T98:T99)</f>
        <v/>
      </c>
      <c r="U97" s="915">
        <f>SUM(U98:U99)</f>
        <v/>
      </c>
    </row>
    <row r="98" ht="15" customFormat="1" customHeight="1" s="246">
      <c r="A98" s="984" t="n">
        <v>1</v>
      </c>
      <c r="B98" s="981" t="inlineStr">
        <is>
          <t>Ujemna wartość firmy</t>
        </is>
      </c>
      <c r="C98" s="954" t="n">
        <v>0</v>
      </c>
      <c r="D98" s="961" t="n">
        <v>0</v>
      </c>
      <c r="E98" s="961" t="n">
        <v>0</v>
      </c>
      <c r="F98" s="961" t="n">
        <v>0</v>
      </c>
      <c r="G98" s="961" t="n">
        <v>0</v>
      </c>
      <c r="H98" s="961" t="n">
        <v>0</v>
      </c>
      <c r="I98" s="961" t="n">
        <v>0</v>
      </c>
      <c r="J98" s="956" t="n">
        <v>0</v>
      </c>
      <c r="K98" s="956" t="n">
        <v>0</v>
      </c>
      <c r="L98" s="956" t="n">
        <v>0</v>
      </c>
      <c r="M98" s="956" t="n">
        <v>0</v>
      </c>
      <c r="N98" s="956" t="n">
        <v>0</v>
      </c>
      <c r="O98" s="956" t="n">
        <v>0</v>
      </c>
      <c r="P98" s="956" t="n">
        <v>0</v>
      </c>
      <c r="Q98" s="956" t="n">
        <v>0</v>
      </c>
      <c r="R98" s="956" t="n">
        <v>0</v>
      </c>
      <c r="S98" s="956" t="n">
        <v>0</v>
      </c>
      <c r="T98" s="956" t="n">
        <v>0</v>
      </c>
      <c r="U98" s="956" t="n">
        <v>0</v>
      </c>
    </row>
    <row r="99" ht="15" customFormat="1" customHeight="1" s="246" thickBot="1">
      <c r="A99" s="984" t="n">
        <v>2</v>
      </c>
      <c r="B99" s="981" t="inlineStr">
        <is>
          <t>Inne rozliczenia międzyokresowe</t>
        </is>
      </c>
      <c r="C99" s="954" t="n">
        <v>0</v>
      </c>
      <c r="D99" s="961" t="n">
        <v>0</v>
      </c>
      <c r="E99" s="961" t="n">
        <v>0</v>
      </c>
      <c r="F99" s="961" t="n">
        <v>0</v>
      </c>
      <c r="G99" s="961" t="n">
        <v>0</v>
      </c>
      <c r="H99" s="961" t="n">
        <v>0</v>
      </c>
      <c r="I99" s="961" t="n">
        <v>0</v>
      </c>
      <c r="J99" s="956" t="n">
        <v>0</v>
      </c>
      <c r="K99" s="956" t="n">
        <v>0</v>
      </c>
      <c r="L99" s="956" t="n">
        <v>0</v>
      </c>
      <c r="M99" s="956" t="n">
        <v>0</v>
      </c>
      <c r="N99" s="956" t="n">
        <v>0</v>
      </c>
      <c r="O99" s="956" t="n">
        <v>0</v>
      </c>
      <c r="P99" s="956" t="n">
        <v>0</v>
      </c>
      <c r="Q99" s="956" t="n">
        <v>0</v>
      </c>
      <c r="R99" s="956" t="n">
        <v>0</v>
      </c>
      <c r="S99" s="956" t="n">
        <v>0</v>
      </c>
      <c r="T99" s="956" t="n">
        <v>0</v>
      </c>
      <c r="U99" s="956" t="n">
        <v>0</v>
      </c>
    </row>
    <row r="100" ht="15" customFormat="1" customHeight="1" s="246" thickBot="1">
      <c r="A100" s="960" t="n"/>
      <c r="B100" s="960" t="inlineStr">
        <is>
          <t>Razem pasywa</t>
        </is>
      </c>
      <c r="C100" s="967">
        <f>C56+C66</f>
        <v/>
      </c>
      <c r="D100" s="967">
        <f>D56+D66</f>
        <v/>
      </c>
      <c r="E100" s="967">
        <f>E56+E66</f>
        <v/>
      </c>
      <c r="F100" s="967">
        <f>F56+F66</f>
        <v/>
      </c>
      <c r="G100" s="967">
        <f>G56+G66</f>
        <v/>
      </c>
      <c r="H100" s="967">
        <f>H56+H66</f>
        <v/>
      </c>
      <c r="I100" s="967">
        <f>I56+I66</f>
        <v/>
      </c>
      <c r="J100" s="968">
        <f>J56+J66</f>
        <v/>
      </c>
      <c r="K100" s="968">
        <f>K56+K66</f>
        <v/>
      </c>
      <c r="L100" s="968">
        <f>L56+L66</f>
        <v/>
      </c>
      <c r="M100" s="968">
        <f>M56+M66</f>
        <v/>
      </c>
      <c r="N100" s="968">
        <f>N56+N66</f>
        <v/>
      </c>
      <c r="O100" s="968">
        <f>O56+O66</f>
        <v/>
      </c>
      <c r="P100" s="968">
        <f>P56+P66</f>
        <v/>
      </c>
      <c r="Q100" s="968">
        <f>Q56+Q66</f>
        <v/>
      </c>
      <c r="R100" s="968">
        <f>R56+R66</f>
        <v/>
      </c>
      <c r="S100" s="968">
        <f>S56+S66</f>
        <v/>
      </c>
      <c r="T100" s="968">
        <f>T56+T66</f>
        <v/>
      </c>
      <c r="U100" s="968">
        <f>U56+U66</f>
        <v/>
      </c>
    </row>
    <row r="101" ht="15" customFormat="1" customHeight="1" s="246" thickBot="1">
      <c r="A101" s="949" t="n"/>
      <c r="B101" s="986" t="inlineStr">
        <is>
          <t>Pozycja kontrolna</t>
        </is>
      </c>
      <c r="C101" s="987">
        <f>C52-C100</f>
        <v/>
      </c>
      <c r="D101" s="987">
        <f>D52-D100</f>
        <v/>
      </c>
      <c r="E101" s="987">
        <f>E52-E100</f>
        <v/>
      </c>
      <c r="F101" s="987">
        <f>F52-F100</f>
        <v/>
      </c>
      <c r="G101" s="987">
        <f>G52-G100</f>
        <v/>
      </c>
      <c r="H101" s="987">
        <f>H52-H100</f>
        <v/>
      </c>
      <c r="I101" s="987">
        <f>I52-I100</f>
        <v/>
      </c>
      <c r="J101" s="988">
        <f>J52-J100</f>
        <v/>
      </c>
      <c r="K101" s="988">
        <f>K52-K100</f>
        <v/>
      </c>
      <c r="L101" s="988">
        <f>L52-L100</f>
        <v/>
      </c>
      <c r="M101" s="988">
        <f>M52-M100</f>
        <v/>
      </c>
      <c r="N101" s="988">
        <f>N52-N100</f>
        <v/>
      </c>
      <c r="O101" s="988">
        <f>O52-O100</f>
        <v/>
      </c>
      <c r="P101" s="988">
        <f>P52-P100</f>
        <v/>
      </c>
      <c r="Q101" s="988">
        <f>Q52-Q100</f>
        <v/>
      </c>
      <c r="R101" s="988">
        <f>R52-R100</f>
        <v/>
      </c>
      <c r="S101" s="988">
        <f>S52-S100</f>
        <v/>
      </c>
      <c r="T101" s="988">
        <f>T52-T100</f>
        <v/>
      </c>
      <c r="U101" s="988">
        <f>U52-U100</f>
        <v/>
      </c>
    </row>
    <row r="102" ht="19" customHeight="1" s="248">
      <c r="B102" s="913" t="inlineStr">
        <is>
          <t>[KONTROLA BILANSOWA] Status zgodności Aktywa = Pasywa (wiersz 101 = 0,0)</t>
        </is>
      </c>
      <c r="C102" s="989">
        <f>IF(ABS(C101)&lt;0.1,"OK","BŁĄD!")</f>
        <v/>
      </c>
      <c r="D102" s="989">
        <f>IF(ABS(D101)&lt;0.1,"OK","BŁĄD!")</f>
        <v/>
      </c>
      <c r="E102" s="989">
        <f>IF(ABS(E101)&lt;0.1,"OK","BŁĄD!")</f>
        <v/>
      </c>
      <c r="F102" s="989">
        <f>IF(ABS(F101)&lt;0.1,"OK","BŁĄD!")</f>
        <v/>
      </c>
      <c r="G102" s="989">
        <f>IF(ABS(G101)&lt;0.1,"OK","BŁĄD!")</f>
        <v/>
      </c>
      <c r="H102" s="989">
        <f>IF(ABS(H101)&lt;0.1,"OK","BŁĄD!")</f>
        <v/>
      </c>
      <c r="I102" s="989">
        <f>IF(ABS(I101)&lt;0.1,"OK","BŁĄD!")</f>
        <v/>
      </c>
      <c r="J102" s="989">
        <f>IF(ABS(J101)&lt;0.1,"OK","BŁĄD!")</f>
        <v/>
      </c>
      <c r="K102" s="989">
        <f>IF(ABS(K101)&lt;0.1,"OK","BŁĄD!")</f>
        <v/>
      </c>
      <c r="L102" s="989">
        <f>IF(ABS(L101)&lt;0.1,"OK","BŁĄD!")</f>
        <v/>
      </c>
      <c r="M102" s="989">
        <f>IF(ABS(M101)&lt;0.1,"OK","BŁĄD!")</f>
        <v/>
      </c>
      <c r="N102" s="989">
        <f>IF(ABS(N101)&lt;0.1,"OK","BŁĄD!")</f>
        <v/>
      </c>
      <c r="O102" s="989">
        <f>IF(ABS(O101)&lt;0.1,"OK","BŁĄD!")</f>
        <v/>
      </c>
      <c r="P102" s="989">
        <f>IF(ABS(P101)&lt;0.1,"OK","BŁĄD!")</f>
        <v/>
      </c>
      <c r="Q102" s="989">
        <f>IF(ABS(Q101)&lt;0.1,"OK","BŁĄD!")</f>
        <v/>
      </c>
      <c r="R102" s="989">
        <f>IF(ABS(R101)&lt;0.1,"OK","BŁĄD!")</f>
        <v/>
      </c>
      <c r="S102" s="989">
        <f>IF(ABS(S101)&lt;0.1,"OK","BŁĄD!")</f>
        <v/>
      </c>
      <c r="T102" s="989">
        <f>IF(ABS(T101)&lt;0.1,"OK","BŁĄD!")</f>
        <v/>
      </c>
      <c r="U102" s="989">
        <f>IF(ABS(U101)&lt;0.1,"OK","BŁĄD!")</f>
        <v/>
      </c>
    </row>
    <row r="103" ht="19" customHeight="1" s="248">
      <c r="B103" s="990" t="inlineStr">
        <is>
          <t>[INFO FENG.01.02] Pożyczka FENG.01.02 długoterminowa na koniec roku (tys. zł) -&gt; uwzględnij w wierszu 74 (B.II.2.a kredyty i pożyczki)</t>
        </is>
      </c>
      <c r="C103" s="973">
        <f>INSTRUKCJA_I_PARAMETRY!C36</f>
        <v/>
      </c>
      <c r="D103" s="973">
        <f>INSTRUKCJA_I_PARAMETRY!D36</f>
        <v/>
      </c>
      <c r="E103" s="973">
        <f>INSTRUKCJA_I_PARAMETRY!E36</f>
        <v/>
      </c>
      <c r="F103" s="973">
        <f>INSTRUKCJA_I_PARAMETRY!F36</f>
        <v/>
      </c>
      <c r="G103" s="973">
        <f>INSTRUKCJA_I_PARAMETRY!G36</f>
        <v/>
      </c>
      <c r="H103" s="973">
        <f>INSTRUKCJA_I_PARAMETRY!H36</f>
        <v/>
      </c>
      <c r="I103" s="973">
        <f>INSTRUKCJA_I_PARAMETRY!I36</f>
        <v/>
      </c>
      <c r="J103" s="973">
        <f>INSTRUKCJA_I_PARAMETRY!J36</f>
        <v/>
      </c>
      <c r="K103" s="973">
        <f>INSTRUKCJA_I_PARAMETRY!K36</f>
        <v/>
      </c>
      <c r="L103" s="973">
        <f>INSTRUKCJA_I_PARAMETRY!L36</f>
        <v/>
      </c>
      <c r="M103" s="973">
        <f>INSTRUKCJA_I_PARAMETRY!M36</f>
        <v/>
      </c>
      <c r="N103" s="973">
        <f>INSTRUKCJA_I_PARAMETRY!N36</f>
        <v/>
      </c>
      <c r="O103" s="973">
        <f>INSTRUKCJA_I_PARAMETRY!O36</f>
        <v/>
      </c>
      <c r="P103" s="973">
        <f>INSTRUKCJA_I_PARAMETRY!P36</f>
        <v/>
      </c>
      <c r="Q103" s="973">
        <f>INSTRUKCJA_I_PARAMETRY!Q36</f>
        <v/>
      </c>
      <c r="R103" s="973">
        <f>INSTRUKCJA_I_PARAMETRY!R36</f>
        <v/>
      </c>
      <c r="S103" s="973">
        <f>INSTRUKCJA_I_PARAMETRY!S36</f>
        <v/>
      </c>
      <c r="T103" s="973">
        <f>INSTRUKCJA_I_PARAMETRY!T36</f>
        <v/>
      </c>
      <c r="U103" s="973">
        <f>INSTRUKCJA_I_PARAMETRY!U36</f>
        <v/>
      </c>
    </row>
    <row r="104" ht="19" customHeight="1" s="248">
      <c r="B104" s="990" t="inlineStr">
        <is>
          <t>[INFO FENG.01.02] Pożyczka FENG.01.02 krótkoterminowa na koniec roku (tys. zł) -&gt; uwzględnij w wierszu 85 (B.III.2.a kredyty i pożyczki)</t>
        </is>
      </c>
      <c r="C104" s="973">
        <f>INSTRUKCJA_I_PARAMETRY!C35</f>
        <v/>
      </c>
      <c r="D104" s="973">
        <f>INSTRUKCJA_I_PARAMETRY!D35</f>
        <v/>
      </c>
      <c r="E104" s="973">
        <f>INSTRUKCJA_I_PARAMETRY!E35</f>
        <v/>
      </c>
      <c r="F104" s="973">
        <f>INSTRUKCJA_I_PARAMETRY!F35</f>
        <v/>
      </c>
      <c r="G104" s="973">
        <f>INSTRUKCJA_I_PARAMETRY!G35</f>
        <v/>
      </c>
      <c r="H104" s="973">
        <f>INSTRUKCJA_I_PARAMETRY!H35</f>
        <v/>
      </c>
      <c r="I104" s="973">
        <f>INSTRUKCJA_I_PARAMETRY!I35</f>
        <v/>
      </c>
      <c r="J104" s="973">
        <f>INSTRUKCJA_I_PARAMETRY!J35</f>
        <v/>
      </c>
      <c r="K104" s="973">
        <f>INSTRUKCJA_I_PARAMETRY!K35</f>
        <v/>
      </c>
      <c r="L104" s="973">
        <f>INSTRUKCJA_I_PARAMETRY!L35</f>
        <v/>
      </c>
      <c r="M104" s="973">
        <f>INSTRUKCJA_I_PARAMETRY!M35</f>
        <v/>
      </c>
      <c r="N104" s="973">
        <f>INSTRUKCJA_I_PARAMETRY!N35</f>
        <v/>
      </c>
      <c r="O104" s="973">
        <f>INSTRUKCJA_I_PARAMETRY!O35</f>
        <v/>
      </c>
      <c r="P104" s="973">
        <f>INSTRUKCJA_I_PARAMETRY!P35</f>
        <v/>
      </c>
      <c r="Q104" s="973">
        <f>INSTRUKCJA_I_PARAMETRY!Q35</f>
        <v/>
      </c>
      <c r="R104" s="973">
        <f>INSTRUKCJA_I_PARAMETRY!R35</f>
        <v/>
      </c>
      <c r="S104" s="973">
        <f>INSTRUKCJA_I_PARAMETRY!S35</f>
        <v/>
      </c>
      <c r="T104" s="973">
        <f>INSTRUKCJA_I_PARAMETRY!T35</f>
        <v/>
      </c>
      <c r="U104" s="973">
        <f>INSTRUKCJA_I_PARAMETRY!U35</f>
        <v/>
      </c>
    </row>
    <row r="107">
      <c r="A107" s="246" t="n"/>
      <c r="B107" t="inlineStr">
        <is>
          <t>.......................................</t>
        </is>
      </c>
      <c r="D107" t="inlineStr">
        <is>
          <t>.....................................</t>
        </is>
      </c>
      <c r="F107" s="246" t="n"/>
    </row>
    <row r="108">
      <c r="A108" s="246" t="n"/>
      <c r="B108" s="976" t="inlineStr">
        <is>
          <t>(miejscowość, data)</t>
        </is>
      </c>
      <c r="D108" s="976" t="inlineStr">
        <is>
          <t>(pieczęć i podpis Wnioskodawcy)</t>
        </is>
      </c>
      <c r="F108" s="246" t="n"/>
    </row>
    <row r="110" ht="52" customHeight="1" s="248"/>
  </sheetData>
  <sheetProtection selectLockedCells="0" selectUnlockedCells="0" sheet="1" objects="0" insertRows="1" insertHyperlinks="0" autoFilter="0" scenarios="0" formatColumns="0" deleteColumns="1" insertColumns="1" pivotTables="0" deleteRows="1" formatCells="0" formatRows="0" sort="0" password="A958"/>
  <mergeCells count="2">
    <mergeCell ref="F7:U7"/>
    <mergeCell ref="C7:D7"/>
  </mergeCells>
  <pageMargins left="0.7086614173228347" right="0.7086614173228347" top="0.7480314960629921" bottom="0.7480314960629921" header="0.5118110236220472" footer="0.5118110236220472"/>
  <pageSetup orientation="portrait" paperSize="9" scale="70" firstPageNumber="0"/>
  <rowBreaks count="1" manualBreakCount="1">
    <brk id="52" min="0" max="7" man="1"/>
  </rowBreaks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tabColor rgb="FF00B0F0"/>
    <outlinePr summaryBelow="1" summaryRight="1"/>
    <pageSetUpPr/>
  </sheetPr>
  <dimension ref="A1:U307"/>
  <sheetViews>
    <sheetView topLeftCell="A2" zoomScaleNormal="100" workbookViewId="0">
      <pane xSplit="2" ySplit="2" topLeftCell="C28" activePane="bottomRight" state="frozen"/>
      <selection activeCell="Q16" sqref="Q16"/>
      <selection pane="topRight" activeCell="Q16" sqref="Q16"/>
      <selection pane="bottomLeft" activeCell="Q16" sqref="Q16"/>
      <selection pane="bottomRight" activeCell="Q16" sqref="Q16"/>
    </sheetView>
  </sheetViews>
  <sheetFormatPr baseColWidth="8" defaultColWidth="8.7109375" defaultRowHeight="12.75"/>
  <cols>
    <col width="5" customWidth="1" style="246" min="1" max="1"/>
    <col width="45.5703125" bestFit="1" customWidth="1" style="246" min="2" max="2"/>
    <col hidden="1" width="9.28515625" customWidth="1" style="246" min="3" max="3"/>
    <col width="9.28515625" customWidth="1" style="246" min="4" max="5"/>
    <col width="9.28515625" customWidth="1" style="246" min="6" max="6"/>
    <col width="9.28515625" customWidth="1" style="246" min="7" max="9"/>
    <col width="8.85546875" bestFit="1" customWidth="1" style="246" min="10" max="11"/>
    <col width="9" bestFit="1" customWidth="1" style="246" min="12" max="12"/>
    <col width="8.7109375" customWidth="1" style="246" min="13" max="16384"/>
  </cols>
  <sheetData>
    <row r="1" ht="46" customHeight="1" s="248" thickBot="1">
      <c r="B1" s="165" t="n"/>
      <c r="C1" s="165" t="n"/>
      <c r="D1" s="165" t="n"/>
      <c r="E1" s="165" t="n"/>
      <c r="F1" s="165" t="n"/>
      <c r="G1" s="165" t="n"/>
      <c r="H1" s="165" t="n"/>
    </row>
    <row r="2" ht="13.5" customHeight="1" s="248" thickBot="1">
      <c r="A2" s="454" t="n"/>
      <c r="B2" s="325">
        <f>'rzis '!B7</f>
        <v/>
      </c>
      <c r="C2" s="246" t="n"/>
      <c r="D2" s="246" t="n"/>
      <c r="E2" s="246" t="n"/>
      <c r="F2" s="246" t="n"/>
      <c r="G2" s="246" t="n"/>
      <c r="H2" s="246" t="n"/>
      <c r="I2" s="246" t="n"/>
    </row>
    <row r="3" ht="16.5" customHeight="1" s="248" thickBot="1">
      <c r="A3" s="225" t="n"/>
      <c r="B3" s="226" t="inlineStr">
        <is>
          <t>Wyszczególnienie</t>
        </is>
      </c>
      <c r="C3" s="147">
        <f>'rzis '!C8</f>
        <v/>
      </c>
      <c r="D3" s="147">
        <f>'rzis '!D8</f>
        <v/>
      </c>
      <c r="E3" s="147">
        <f>'rzis '!E8</f>
        <v/>
      </c>
      <c r="F3" s="147">
        <f>'rzis '!F8</f>
        <v/>
      </c>
      <c r="G3" s="147">
        <f>'rzis '!G8</f>
        <v/>
      </c>
      <c r="H3" s="147">
        <f>'rzis '!H8</f>
        <v/>
      </c>
      <c r="I3" s="147">
        <f>'rzis '!I8</f>
        <v/>
      </c>
      <c r="J3">
        <f>'rzis '!J8</f>
        <v/>
      </c>
      <c r="K3">
        <f>'rzis '!K8</f>
        <v/>
      </c>
      <c r="L3">
        <f>'rzis '!L8</f>
        <v/>
      </c>
      <c r="M3">
        <f>'rzis '!M8</f>
        <v/>
      </c>
      <c r="N3">
        <f>'rzis '!N8</f>
        <v/>
      </c>
      <c r="O3">
        <f>'rzis '!O8</f>
        <v/>
      </c>
      <c r="P3">
        <f>'rzis '!P8</f>
        <v/>
      </c>
      <c r="Q3">
        <f>'rzis '!Q8</f>
        <v/>
      </c>
      <c r="R3">
        <f>'rzis '!R8</f>
        <v/>
      </c>
      <c r="S3">
        <f>'rzis '!S8</f>
        <v/>
      </c>
      <c r="T3">
        <f>'rzis '!T8</f>
        <v/>
      </c>
      <c r="U3">
        <f>'rzis '!U8</f>
        <v/>
      </c>
    </row>
    <row r="4" ht="15" customHeight="1" s="248" thickBot="1">
      <c r="A4" s="170" t="inlineStr">
        <is>
          <t>A</t>
        </is>
      </c>
      <c r="B4" s="190" t="inlineStr">
        <is>
          <t>Przychody netto ze sprzedaży i zrównane z nimi</t>
        </is>
      </c>
      <c r="C4" s="991">
        <f>SUM(C6:C9)</f>
        <v/>
      </c>
      <c r="D4" s="991">
        <f>SUM(D6:D9)</f>
        <v/>
      </c>
      <c r="E4" s="991">
        <f>SUM(E6:E9)</f>
        <v/>
      </c>
      <c r="F4" s="992">
        <f>SUM(F6:F9)</f>
        <v/>
      </c>
      <c r="G4" s="992">
        <f>SUM(G6:G9)</f>
        <v/>
      </c>
      <c r="H4" s="992">
        <f>SUM(H6:H9)</f>
        <v/>
      </c>
      <c r="I4" s="992">
        <f>SUM(I6:I9)</f>
        <v/>
      </c>
      <c r="J4" s="993">
        <f>SUM(J6:J9)</f>
        <v/>
      </c>
      <c r="K4" s="994">
        <f>SUM(K6:K9)</f>
        <v/>
      </c>
      <c r="L4" s="994">
        <f>SUM(L6:L9)</f>
        <v/>
      </c>
      <c r="M4" s="993">
        <f>SUM(M6:M9)</f>
        <v/>
      </c>
      <c r="N4" s="993">
        <f>SUM(N6:N9)</f>
        <v/>
      </c>
      <c r="O4" s="993">
        <f>SUM(O6:O9)</f>
        <v/>
      </c>
      <c r="P4" s="993">
        <f>SUM(P6:P9)</f>
        <v/>
      </c>
      <c r="Q4" s="993">
        <f>SUM(Q6:Q9)</f>
        <v/>
      </c>
      <c r="R4" s="993">
        <f>SUM(R6:R9)</f>
        <v/>
      </c>
      <c r="S4" s="993">
        <f>SUM(S6:S9)</f>
        <v/>
      </c>
      <c r="T4" s="993">
        <f>SUM(T6:T9)</f>
        <v/>
      </c>
      <c r="U4" s="993">
        <f>SUM(U6:U9)</f>
        <v/>
      </c>
    </row>
    <row r="5" ht="15" customHeight="1" s="248">
      <c r="A5" s="170" t="inlineStr">
        <is>
          <t xml:space="preserve"> - </t>
        </is>
      </c>
      <c r="B5" s="191" t="inlineStr">
        <is>
          <t xml:space="preserve"> - od jednostek powiązanych</t>
        </is>
      </c>
      <c r="C5" s="995">
        <f>'rzis '!C10</f>
        <v/>
      </c>
      <c r="D5" s="995">
        <f>'rzis '!D10</f>
        <v/>
      </c>
      <c r="E5" s="995">
        <f>'rzis '!E10</f>
        <v/>
      </c>
      <c r="F5" s="995">
        <f>'rzis '!F10</f>
        <v/>
      </c>
      <c r="G5" s="995">
        <f>'rzis '!G10</f>
        <v/>
      </c>
      <c r="H5" s="995">
        <f>'rzis '!H10</f>
        <v/>
      </c>
      <c r="I5" s="995">
        <f>'rzis '!I10</f>
        <v/>
      </c>
      <c r="J5" s="993">
        <f>'rzis '!J10</f>
        <v/>
      </c>
      <c r="K5" s="994">
        <f>'rzis '!K10</f>
        <v/>
      </c>
      <c r="L5" s="994">
        <f>'rzis '!L10</f>
        <v/>
      </c>
      <c r="M5" s="993">
        <f>'rzis '!M10</f>
        <v/>
      </c>
      <c r="N5" s="993">
        <f>'rzis '!N10</f>
        <v/>
      </c>
      <c r="O5" s="993">
        <f>'rzis '!O10</f>
        <v/>
      </c>
      <c r="P5" s="993">
        <f>'rzis '!P10</f>
        <v/>
      </c>
      <c r="Q5" s="993">
        <f>'rzis '!Q10</f>
        <v/>
      </c>
      <c r="R5" s="993">
        <f>'rzis '!R10</f>
        <v/>
      </c>
      <c r="S5" s="993">
        <f>'rzis '!S10</f>
        <v/>
      </c>
      <c r="T5" s="993">
        <f>'rzis '!T10</f>
        <v/>
      </c>
      <c r="U5" s="993">
        <f>'rzis '!U10</f>
        <v/>
      </c>
    </row>
    <row r="6" ht="15" customHeight="1" s="248">
      <c r="A6" s="170" t="inlineStr">
        <is>
          <t>I</t>
        </is>
      </c>
      <c r="B6" s="192" t="inlineStr">
        <is>
          <t xml:space="preserve"> Przychody netto ze sprzedaży produktów i usług</t>
        </is>
      </c>
      <c r="C6" s="996">
        <f>'rzis '!C11</f>
        <v/>
      </c>
      <c r="D6" s="996">
        <f>'rzis '!D11</f>
        <v/>
      </c>
      <c r="E6" s="997">
        <f>'rzis '!E11</f>
        <v/>
      </c>
      <c r="F6" s="996">
        <f>'rzis '!F11</f>
        <v/>
      </c>
      <c r="G6" s="996">
        <f>'rzis '!G11</f>
        <v/>
      </c>
      <c r="H6" s="996">
        <f>'rzis '!H11</f>
        <v/>
      </c>
      <c r="I6" s="996">
        <f>'rzis '!I11</f>
        <v/>
      </c>
      <c r="J6" s="993">
        <f>'rzis '!J11</f>
        <v/>
      </c>
      <c r="K6" s="994">
        <f>'rzis '!K11</f>
        <v/>
      </c>
      <c r="L6" s="993">
        <f>'rzis '!L11</f>
        <v/>
      </c>
      <c r="M6" s="993">
        <f>'rzis '!M11</f>
        <v/>
      </c>
      <c r="N6" s="993">
        <f>'rzis '!N11</f>
        <v/>
      </c>
      <c r="O6" s="993">
        <f>'rzis '!O11</f>
        <v/>
      </c>
      <c r="P6" s="993">
        <f>'rzis '!P11</f>
        <v/>
      </c>
      <c r="Q6" s="993">
        <f>'rzis '!Q11</f>
        <v/>
      </c>
      <c r="R6" s="993">
        <f>'rzis '!R11</f>
        <v/>
      </c>
      <c r="S6" s="993">
        <f>'rzis '!S11</f>
        <v/>
      </c>
      <c r="T6" s="993">
        <f>'rzis '!T11</f>
        <v/>
      </c>
      <c r="U6" s="993">
        <f>'rzis '!U11</f>
        <v/>
      </c>
    </row>
    <row r="7" ht="22.5" customHeight="1" s="248">
      <c r="A7" s="170" t="inlineStr">
        <is>
          <t>II</t>
        </is>
      </c>
      <c r="B7" s="193" t="inlineStr">
        <is>
          <t>Zmiana stanu produktów (zwiększenie – wartość dodatnia, zmniejszenie – wartość ujemna)</t>
        </is>
      </c>
      <c r="C7" s="998">
        <f>'rzis '!C12</f>
        <v/>
      </c>
      <c r="D7" s="998">
        <f>'rzis '!D12</f>
        <v/>
      </c>
      <c r="E7" s="999">
        <f>'rzis '!E12</f>
        <v/>
      </c>
      <c r="F7" s="996">
        <f>'rzis '!F12</f>
        <v/>
      </c>
      <c r="G7" s="999">
        <f>'rzis '!G12</f>
        <v/>
      </c>
      <c r="H7" s="999">
        <f>'rzis '!H12</f>
        <v/>
      </c>
      <c r="I7" s="999">
        <f>'rzis '!I12</f>
        <v/>
      </c>
      <c r="J7" s="993">
        <f>'rzis '!J12</f>
        <v/>
      </c>
      <c r="K7" s="993">
        <f>'rzis '!K12</f>
        <v/>
      </c>
      <c r="L7" s="993">
        <f>'rzis '!L12</f>
        <v/>
      </c>
      <c r="M7" s="993">
        <f>'rzis '!M12</f>
        <v/>
      </c>
      <c r="N7" s="993">
        <f>'rzis '!N12</f>
        <v/>
      </c>
      <c r="O7" s="993">
        <f>'rzis '!O12</f>
        <v/>
      </c>
      <c r="P7" s="993">
        <f>'rzis '!P12</f>
        <v/>
      </c>
      <c r="Q7" s="993">
        <f>'rzis '!Q12</f>
        <v/>
      </c>
      <c r="R7" s="993">
        <f>'rzis '!R12</f>
        <v/>
      </c>
      <c r="S7" s="993">
        <f>'rzis '!S12</f>
        <v/>
      </c>
      <c r="T7" s="993">
        <f>'rzis '!T12</f>
        <v/>
      </c>
      <c r="U7" s="993">
        <f>'rzis '!U12</f>
        <v/>
      </c>
    </row>
    <row r="8" ht="22.5" customHeight="1" s="248">
      <c r="A8" s="170" t="inlineStr">
        <is>
          <t>III</t>
        </is>
      </c>
      <c r="B8" s="194" t="inlineStr">
        <is>
          <t>III.Koszt wytworzenia produktów na własne potrzeby jednostki</t>
        </is>
      </c>
      <c r="C8" s="998">
        <f>'rzis '!C13</f>
        <v/>
      </c>
      <c r="D8" s="998">
        <f>'rzis '!D13</f>
        <v/>
      </c>
      <c r="E8" s="999">
        <f>'rzis '!E13</f>
        <v/>
      </c>
      <c r="F8" s="996">
        <f>'rzis '!F13</f>
        <v/>
      </c>
      <c r="G8" s="999">
        <f>'rzis '!G13</f>
        <v/>
      </c>
      <c r="H8" s="999">
        <f>'rzis '!H13</f>
        <v/>
      </c>
      <c r="I8" s="999">
        <f>'rzis '!I13</f>
        <v/>
      </c>
      <c r="J8" s="993">
        <f>'rzis '!J13</f>
        <v/>
      </c>
      <c r="K8" s="993">
        <f>'rzis '!K13</f>
        <v/>
      </c>
      <c r="L8" s="993">
        <f>'rzis '!L13</f>
        <v/>
      </c>
      <c r="M8" s="993">
        <f>'rzis '!M13</f>
        <v/>
      </c>
      <c r="N8" s="993">
        <f>'rzis '!N13</f>
        <v/>
      </c>
      <c r="O8" s="993">
        <f>'rzis '!O13</f>
        <v/>
      </c>
      <c r="P8" s="993">
        <f>'rzis '!P13</f>
        <v/>
      </c>
      <c r="Q8" s="993">
        <f>'rzis '!Q13</f>
        <v/>
      </c>
      <c r="R8" s="993">
        <f>'rzis '!R13</f>
        <v/>
      </c>
      <c r="S8" s="993">
        <f>'rzis '!S13</f>
        <v/>
      </c>
      <c r="T8" s="993">
        <f>'rzis '!T13</f>
        <v/>
      </c>
      <c r="U8" s="993">
        <f>'rzis '!U13</f>
        <v/>
      </c>
    </row>
    <row r="9" ht="13.5" customHeight="1" s="248" thickBot="1">
      <c r="A9" s="210" t="inlineStr">
        <is>
          <t>IV</t>
        </is>
      </c>
      <c r="B9" s="211" t="inlineStr">
        <is>
          <t>IV.Przychody netto ze sprzedazy towarów i materiałów</t>
        </is>
      </c>
      <c r="C9" s="1000">
        <f>'rzis '!C14</f>
        <v/>
      </c>
      <c r="D9" s="1001">
        <f>'rzis '!D14</f>
        <v/>
      </c>
      <c r="E9" s="1001">
        <f>'rzis '!E14</f>
        <v/>
      </c>
      <c r="F9" s="996">
        <f>'rzis '!F14</f>
        <v/>
      </c>
      <c r="G9" s="996">
        <f>'rzis '!G14</f>
        <v/>
      </c>
      <c r="H9" s="996">
        <f>'rzis '!H14</f>
        <v/>
      </c>
      <c r="I9" s="996">
        <f>'rzis '!I14</f>
        <v/>
      </c>
      <c r="J9" s="993">
        <f>'rzis '!J14</f>
        <v/>
      </c>
      <c r="K9" s="993">
        <f>'rzis '!K14</f>
        <v/>
      </c>
      <c r="L9" s="993">
        <f>'rzis '!L14</f>
        <v/>
      </c>
      <c r="M9" s="993">
        <f>'rzis '!M14</f>
        <v/>
      </c>
      <c r="N9" s="993">
        <f>'rzis '!N14</f>
        <v/>
      </c>
      <c r="O9" s="993">
        <f>'rzis '!O14</f>
        <v/>
      </c>
      <c r="P9" s="993">
        <f>'rzis '!P14</f>
        <v/>
      </c>
      <c r="Q9" s="993">
        <f>'rzis '!Q14</f>
        <v/>
      </c>
      <c r="R9" s="993">
        <f>'rzis '!R14</f>
        <v/>
      </c>
      <c r="S9" s="993">
        <f>'rzis '!S14</f>
        <v/>
      </c>
      <c r="T9" s="993">
        <f>'rzis '!T14</f>
        <v/>
      </c>
      <c r="U9" s="993">
        <f>'rzis '!U14</f>
        <v/>
      </c>
    </row>
    <row r="10" ht="15" customHeight="1" s="248" thickBot="1">
      <c r="A10" s="213" t="inlineStr">
        <is>
          <t>B</t>
        </is>
      </c>
      <c r="B10" s="214" t="inlineStr">
        <is>
          <t>Koszty działalności operacyjnej</t>
        </is>
      </c>
      <c r="C10" s="1002">
        <f>C11+C12+C13+C14+C16+C17+C19+C20</f>
        <v/>
      </c>
      <c r="D10" s="1002">
        <f>D11+D12+D13+D14+D16+D17+D19+D20</f>
        <v/>
      </c>
      <c r="E10" s="1002">
        <f>E11+E12+E13+E14+E16+E17+E19+E20</f>
        <v/>
      </c>
      <c r="F10" s="1003">
        <f>F11+F12+F13+F14+F16+F17+F19+F20</f>
        <v/>
      </c>
      <c r="G10" s="1003">
        <f>G11+G12+G13+G14+G16+G17+G19+G20</f>
        <v/>
      </c>
      <c r="H10" s="1003">
        <f>H11+H12+H13+H14+H16+H17+H19+H20</f>
        <v/>
      </c>
      <c r="I10" s="1003">
        <f>I11+I12+I13+I14+I16+I17+I19+I20</f>
        <v/>
      </c>
      <c r="J10" s="993">
        <f>J11+J12+J13+J14+J16+J17+J19+J20</f>
        <v/>
      </c>
      <c r="K10" s="1004">
        <f>K11+K12+K13+K14+K16+K17+K19+K20</f>
        <v/>
      </c>
      <c r="L10" s="993">
        <f>L11+L12+L13+L14+L16+L17+L19+L20</f>
        <v/>
      </c>
      <c r="M10" s="993">
        <f>M11+M12+M13+M14+M16+M17+M19+M20</f>
        <v/>
      </c>
      <c r="N10" s="993">
        <f>N11+N12+N13+N14+N16+N17+N19+N20</f>
        <v/>
      </c>
      <c r="O10" s="993">
        <f>O11+O12+O13+O14+O16+O17+O19+O20</f>
        <v/>
      </c>
      <c r="P10" s="993">
        <f>P11+P12+P13+P14+P16+P17+P19+P20</f>
        <v/>
      </c>
      <c r="Q10" s="993">
        <f>Q11+Q12+Q13+Q14+Q16+Q17+Q19+Q20</f>
        <v/>
      </c>
      <c r="R10" s="993">
        <f>R11+R12+R13+R14+R16+R17+R19+R20</f>
        <v/>
      </c>
      <c r="S10" s="993">
        <f>S11+S12+S13+S14+S16+S17+S19+S20</f>
        <v/>
      </c>
      <c r="T10" s="993">
        <f>T11+T12+T13+T14+T16+T17+T19+T20</f>
        <v/>
      </c>
      <c r="U10" s="993">
        <f>U11+U12+U13+U14+U16+U17+U19+U20</f>
        <v/>
      </c>
    </row>
    <row r="11" ht="15" customHeight="1" s="248">
      <c r="A11" s="212" t="inlineStr">
        <is>
          <t>I</t>
        </is>
      </c>
      <c r="B11" s="195" t="inlineStr">
        <is>
          <t>Amortyzacja</t>
        </is>
      </c>
      <c r="C11" s="1005">
        <f>'rzis '!C16</f>
        <v/>
      </c>
      <c r="D11" s="1005">
        <f>'rzis '!D16</f>
        <v/>
      </c>
      <c r="E11" s="1005">
        <f>'rzis '!E16</f>
        <v/>
      </c>
      <c r="F11" s="1005">
        <f>'rzis '!F16</f>
        <v/>
      </c>
      <c r="G11" s="1005">
        <f>'rzis '!G16</f>
        <v/>
      </c>
      <c r="H11" s="1005">
        <f>'rzis '!H16</f>
        <v/>
      </c>
      <c r="I11" s="1005">
        <f>'rzis '!I16</f>
        <v/>
      </c>
      <c r="J11" s="993">
        <f>'rzis '!J16</f>
        <v/>
      </c>
      <c r="K11" s="994">
        <f>'rzis '!K16</f>
        <v/>
      </c>
      <c r="L11" s="993">
        <f>'rzis '!L16</f>
        <v/>
      </c>
      <c r="M11" s="993">
        <f>'rzis '!M16</f>
        <v/>
      </c>
      <c r="N11" s="993">
        <f>'rzis '!N16</f>
        <v/>
      </c>
      <c r="O11" s="993">
        <f>'rzis '!O16</f>
        <v/>
      </c>
      <c r="P11" s="993">
        <f>'rzis '!P16</f>
        <v/>
      </c>
      <c r="Q11" s="993">
        <f>'rzis '!Q16</f>
        <v/>
      </c>
      <c r="R11" s="993">
        <f>'rzis '!R16</f>
        <v/>
      </c>
      <c r="S11" s="993">
        <f>'rzis '!S16</f>
        <v/>
      </c>
      <c r="T11" s="993">
        <f>'rzis '!T16</f>
        <v/>
      </c>
      <c r="U11" s="993">
        <f>'rzis '!U16</f>
        <v/>
      </c>
    </row>
    <row r="12" ht="15" customHeight="1" s="248">
      <c r="A12" s="208" t="inlineStr">
        <is>
          <t>II</t>
        </is>
      </c>
      <c r="B12" s="196" t="inlineStr">
        <is>
          <t>Zużycie materiałów i energii</t>
        </is>
      </c>
      <c r="C12" s="1006">
        <f>'rzis '!C17</f>
        <v/>
      </c>
      <c r="D12" s="1006">
        <f>'rzis '!D17</f>
        <v/>
      </c>
      <c r="E12" s="1006">
        <f>'rzis '!E17</f>
        <v/>
      </c>
      <c r="F12" s="1006">
        <f>'rzis '!F17</f>
        <v/>
      </c>
      <c r="G12" s="1006">
        <f>'rzis '!G17</f>
        <v/>
      </c>
      <c r="H12" s="1006">
        <f>'rzis '!H17</f>
        <v/>
      </c>
      <c r="I12" s="1006">
        <f>'rzis '!I17</f>
        <v/>
      </c>
      <c r="J12" s="993">
        <f>'rzis '!J17</f>
        <v/>
      </c>
      <c r="K12" s="994">
        <f>'rzis '!K17</f>
        <v/>
      </c>
      <c r="L12" s="994">
        <f>'rzis '!L17</f>
        <v/>
      </c>
      <c r="M12" s="993">
        <f>'rzis '!M17</f>
        <v/>
      </c>
      <c r="N12" s="993">
        <f>'rzis '!N17</f>
        <v/>
      </c>
      <c r="O12" s="993">
        <f>'rzis '!O17</f>
        <v/>
      </c>
      <c r="P12" s="993">
        <f>'rzis '!P17</f>
        <v/>
      </c>
      <c r="Q12" s="993">
        <f>'rzis '!Q17</f>
        <v/>
      </c>
      <c r="R12" s="993">
        <f>'rzis '!R17</f>
        <v/>
      </c>
      <c r="S12" s="993">
        <f>'rzis '!S17</f>
        <v/>
      </c>
      <c r="T12" s="993">
        <f>'rzis '!T17</f>
        <v/>
      </c>
      <c r="U12" s="993">
        <f>'rzis '!U17</f>
        <v/>
      </c>
    </row>
    <row r="13" ht="15" customHeight="1" s="248">
      <c r="A13" s="208" t="inlineStr">
        <is>
          <t>III</t>
        </is>
      </c>
      <c r="B13" s="196" t="inlineStr">
        <is>
          <t>Usługi obce</t>
        </is>
      </c>
      <c r="C13" s="1006">
        <f>'rzis '!C18</f>
        <v/>
      </c>
      <c r="D13" s="1006">
        <f>'rzis '!D18</f>
        <v/>
      </c>
      <c r="E13" s="1006">
        <f>'rzis '!E18</f>
        <v/>
      </c>
      <c r="F13" s="1006">
        <f>'rzis '!F18</f>
        <v/>
      </c>
      <c r="G13" s="1006">
        <f>'rzis '!G18</f>
        <v/>
      </c>
      <c r="H13" s="1006">
        <f>'rzis '!H18</f>
        <v/>
      </c>
      <c r="I13" s="1006">
        <f>'rzis '!I18</f>
        <v/>
      </c>
      <c r="J13" s="993">
        <f>'rzis '!J18</f>
        <v/>
      </c>
      <c r="K13" s="994">
        <f>'rzis '!K18</f>
        <v/>
      </c>
      <c r="L13" s="994">
        <f>'rzis '!L18</f>
        <v/>
      </c>
      <c r="M13" s="993">
        <f>'rzis '!M18</f>
        <v/>
      </c>
      <c r="N13" s="993">
        <f>'rzis '!N18</f>
        <v/>
      </c>
      <c r="O13" s="993">
        <f>'rzis '!O18</f>
        <v/>
      </c>
      <c r="P13" s="993">
        <f>'rzis '!P18</f>
        <v/>
      </c>
      <c r="Q13" s="993">
        <f>'rzis '!Q18</f>
        <v/>
      </c>
      <c r="R13" s="993">
        <f>'rzis '!R18</f>
        <v/>
      </c>
      <c r="S13" s="993">
        <f>'rzis '!S18</f>
        <v/>
      </c>
      <c r="T13" s="993">
        <f>'rzis '!T18</f>
        <v/>
      </c>
      <c r="U13" s="993">
        <f>'rzis '!U18</f>
        <v/>
      </c>
    </row>
    <row r="14" ht="15" customHeight="1" s="248">
      <c r="A14" s="208" t="inlineStr">
        <is>
          <t>IV</t>
        </is>
      </c>
      <c r="B14" s="196" t="inlineStr">
        <is>
          <t xml:space="preserve"> Podatki i oplaty, w tym:</t>
        </is>
      </c>
      <c r="C14" s="1006">
        <f>'rzis '!C19</f>
        <v/>
      </c>
      <c r="D14" s="1007">
        <f>'rzis '!D19</f>
        <v/>
      </c>
      <c r="E14" s="1008">
        <f>'rzis '!E19</f>
        <v/>
      </c>
      <c r="F14" s="1005">
        <f>'rzis '!F19</f>
        <v/>
      </c>
      <c r="G14" s="1005">
        <f>'rzis '!G19</f>
        <v/>
      </c>
      <c r="H14" s="1005">
        <f>'rzis '!H19</f>
        <v/>
      </c>
      <c r="I14" s="1005">
        <f>'rzis '!I19</f>
        <v/>
      </c>
      <c r="J14" s="993">
        <f>'rzis '!J19</f>
        <v/>
      </c>
      <c r="K14" s="994">
        <f>'rzis '!K19</f>
        <v/>
      </c>
      <c r="L14" s="994">
        <f>'rzis '!L19</f>
        <v/>
      </c>
      <c r="M14" s="993">
        <f>'rzis '!M19</f>
        <v/>
      </c>
      <c r="N14" s="993">
        <f>'rzis '!N19</f>
        <v/>
      </c>
      <c r="O14" s="993">
        <f>'rzis '!O19</f>
        <v/>
      </c>
      <c r="P14" s="993">
        <f>'rzis '!P19</f>
        <v/>
      </c>
      <c r="Q14" s="993">
        <f>'rzis '!Q19</f>
        <v/>
      </c>
      <c r="R14" s="993">
        <f>'rzis '!R19</f>
        <v/>
      </c>
      <c r="S14" s="993">
        <f>'rzis '!S19</f>
        <v/>
      </c>
      <c r="T14" s="993">
        <f>'rzis '!T19</f>
        <v/>
      </c>
      <c r="U14" s="993">
        <f>'rzis '!U19</f>
        <v/>
      </c>
    </row>
    <row r="15" ht="15" customHeight="1" s="248">
      <c r="A15" s="208" t="n"/>
      <c r="B15" s="196" t="inlineStr">
        <is>
          <t xml:space="preserve"> - podatek akcyzowy</t>
        </is>
      </c>
      <c r="C15" s="1006">
        <f>'rzis '!C20</f>
        <v/>
      </c>
      <c r="D15" s="1007">
        <f>'rzis '!D20</f>
        <v/>
      </c>
      <c r="E15" s="1008">
        <f>'rzis '!E20</f>
        <v/>
      </c>
      <c r="F15" s="1005">
        <f>'rzis '!F20</f>
        <v/>
      </c>
      <c r="G15" s="1005">
        <f>'rzis '!G20</f>
        <v/>
      </c>
      <c r="H15" s="1005">
        <f>'rzis '!H20</f>
        <v/>
      </c>
      <c r="I15" s="1005">
        <f>'rzis '!I20</f>
        <v/>
      </c>
      <c r="J15" s="993">
        <f>'rzis '!J20</f>
        <v/>
      </c>
      <c r="K15" s="994">
        <f>'rzis '!K20</f>
        <v/>
      </c>
      <c r="L15" s="994">
        <f>'rzis '!L20</f>
        <v/>
      </c>
      <c r="M15" s="993">
        <f>'rzis '!M20</f>
        <v/>
      </c>
      <c r="N15" s="993">
        <f>'rzis '!N20</f>
        <v/>
      </c>
      <c r="O15" s="993">
        <f>'rzis '!O20</f>
        <v/>
      </c>
      <c r="P15" s="993">
        <f>'rzis '!P20</f>
        <v/>
      </c>
      <c r="Q15" s="993">
        <f>'rzis '!Q20</f>
        <v/>
      </c>
      <c r="R15" s="993">
        <f>'rzis '!R20</f>
        <v/>
      </c>
      <c r="S15" s="993">
        <f>'rzis '!S20</f>
        <v/>
      </c>
      <c r="T15" s="993">
        <f>'rzis '!T20</f>
        <v/>
      </c>
      <c r="U15" s="993">
        <f>'rzis '!U20</f>
        <v/>
      </c>
    </row>
    <row r="16" ht="15" customHeight="1" s="248">
      <c r="A16" s="208" t="inlineStr">
        <is>
          <t>V</t>
        </is>
      </c>
      <c r="B16" s="196" t="inlineStr">
        <is>
          <t>Wynagrodzenia</t>
        </is>
      </c>
      <c r="C16" s="1006">
        <f>'rzis '!C21</f>
        <v/>
      </c>
      <c r="D16" s="1006">
        <f>'rzis '!D21</f>
        <v/>
      </c>
      <c r="E16" s="1006">
        <f>'rzis '!E21</f>
        <v/>
      </c>
      <c r="F16" s="1006">
        <f>'rzis '!F21</f>
        <v/>
      </c>
      <c r="G16" s="1006">
        <f>'rzis '!G21</f>
        <v/>
      </c>
      <c r="H16" s="1006">
        <f>'rzis '!H21</f>
        <v/>
      </c>
      <c r="I16" s="1006">
        <f>'rzis '!I21</f>
        <v/>
      </c>
      <c r="J16" s="993">
        <f>'rzis '!J21</f>
        <v/>
      </c>
      <c r="K16" s="994">
        <f>'rzis '!K21</f>
        <v/>
      </c>
      <c r="L16" s="994">
        <f>'rzis '!L21</f>
        <v/>
      </c>
      <c r="M16" s="993">
        <f>'rzis '!M21</f>
        <v/>
      </c>
      <c r="N16" s="993">
        <f>'rzis '!N21</f>
        <v/>
      </c>
      <c r="O16" s="993">
        <f>'rzis '!O21</f>
        <v/>
      </c>
      <c r="P16" s="993">
        <f>'rzis '!P21</f>
        <v/>
      </c>
      <c r="Q16" s="993">
        <f>'rzis '!Q21</f>
        <v/>
      </c>
      <c r="R16" s="993">
        <f>'rzis '!R21</f>
        <v/>
      </c>
      <c r="S16" s="993">
        <f>'rzis '!S21</f>
        <v/>
      </c>
      <c r="T16" s="993">
        <f>'rzis '!T21</f>
        <v/>
      </c>
      <c r="U16" s="993">
        <f>'rzis '!U21</f>
        <v/>
      </c>
    </row>
    <row r="17" ht="15" customHeight="1" s="248">
      <c r="A17" s="208" t="inlineStr">
        <is>
          <t>VI</t>
        </is>
      </c>
      <c r="B17" s="196" t="inlineStr">
        <is>
          <t>Ubezpieczenia społeczne i inne świadczenia, w tym:</t>
        </is>
      </c>
      <c r="C17" s="1006">
        <f>'rzis '!C22</f>
        <v/>
      </c>
      <c r="D17" s="1006">
        <f>'rzis '!D22</f>
        <v/>
      </c>
      <c r="E17" s="1006">
        <f>'rzis '!E22</f>
        <v/>
      </c>
      <c r="F17" s="1006">
        <f>'rzis '!F22</f>
        <v/>
      </c>
      <c r="G17" s="1006">
        <f>'rzis '!G22</f>
        <v/>
      </c>
      <c r="H17" s="1006">
        <f>'rzis '!H22</f>
        <v/>
      </c>
      <c r="I17" s="1006">
        <f>'rzis '!I22</f>
        <v/>
      </c>
      <c r="J17" s="993">
        <f>'rzis '!J22</f>
        <v/>
      </c>
      <c r="K17" s="994">
        <f>'rzis '!K22</f>
        <v/>
      </c>
      <c r="L17" s="994">
        <f>'rzis '!L22</f>
        <v/>
      </c>
      <c r="M17" s="993">
        <f>'rzis '!M22</f>
        <v/>
      </c>
      <c r="N17" s="993">
        <f>'rzis '!N22</f>
        <v/>
      </c>
      <c r="O17" s="993">
        <f>'rzis '!O22</f>
        <v/>
      </c>
      <c r="P17" s="993">
        <f>'rzis '!P22</f>
        <v/>
      </c>
      <c r="Q17" s="993">
        <f>'rzis '!Q22</f>
        <v/>
      </c>
      <c r="R17" s="993">
        <f>'rzis '!R22</f>
        <v/>
      </c>
      <c r="S17" s="993">
        <f>'rzis '!S22</f>
        <v/>
      </c>
      <c r="T17" s="993">
        <f>'rzis '!T22</f>
        <v/>
      </c>
      <c r="U17" s="993">
        <f>'rzis '!U22</f>
        <v/>
      </c>
    </row>
    <row r="18" ht="15" customHeight="1" s="248">
      <c r="A18" s="208" t="n"/>
      <c r="B18" s="197" t="inlineStr">
        <is>
          <t xml:space="preserve">  -  emerytalne</t>
        </is>
      </c>
      <c r="C18" s="1006">
        <f>'rzis '!C23</f>
        <v/>
      </c>
      <c r="D18" s="1007">
        <f>'rzis '!D23</f>
        <v/>
      </c>
      <c r="E18" s="1008">
        <f>'rzis '!E23</f>
        <v/>
      </c>
      <c r="F18" s="1005">
        <f>'rzis '!F23</f>
        <v/>
      </c>
      <c r="G18" s="1005">
        <f>'rzis '!G23</f>
        <v/>
      </c>
      <c r="H18" s="1005">
        <f>'rzis '!H23</f>
        <v/>
      </c>
      <c r="I18" s="1005">
        <f>'rzis '!I23</f>
        <v/>
      </c>
      <c r="J18" s="993">
        <f>'rzis '!J23</f>
        <v/>
      </c>
      <c r="K18" s="994">
        <f>'rzis '!K23</f>
        <v/>
      </c>
      <c r="L18" s="994">
        <f>'rzis '!L23</f>
        <v/>
      </c>
      <c r="M18" s="993">
        <f>'rzis '!M23</f>
        <v/>
      </c>
      <c r="N18" s="993">
        <f>'rzis '!N23</f>
        <v/>
      </c>
      <c r="O18" s="993">
        <f>'rzis '!O23</f>
        <v/>
      </c>
      <c r="P18" s="993">
        <f>'rzis '!P23</f>
        <v/>
      </c>
      <c r="Q18" s="993">
        <f>'rzis '!Q23</f>
        <v/>
      </c>
      <c r="R18" s="993">
        <f>'rzis '!R23</f>
        <v/>
      </c>
      <c r="S18" s="993">
        <f>'rzis '!S23</f>
        <v/>
      </c>
      <c r="T18" s="993">
        <f>'rzis '!T23</f>
        <v/>
      </c>
      <c r="U18" s="993">
        <f>'rzis '!U23</f>
        <v/>
      </c>
    </row>
    <row r="19" ht="15" customHeight="1" s="248">
      <c r="A19" s="208" t="inlineStr">
        <is>
          <t>VII</t>
        </is>
      </c>
      <c r="B19" s="196" t="inlineStr">
        <is>
          <t>Pozostałe koszty</t>
        </is>
      </c>
      <c r="C19" s="1008">
        <f>'rzis '!C24</f>
        <v/>
      </c>
      <c r="D19" s="1008">
        <f>'rzis '!D24</f>
        <v/>
      </c>
      <c r="E19" s="1008">
        <f>'rzis '!E24</f>
        <v/>
      </c>
      <c r="F19" s="1008">
        <f>'rzis '!F24</f>
        <v/>
      </c>
      <c r="G19" s="1008">
        <f>'rzis '!G24</f>
        <v/>
      </c>
      <c r="H19" s="1008">
        <f>'rzis '!H24</f>
        <v/>
      </c>
      <c r="I19" s="1008">
        <f>'rzis '!I24</f>
        <v/>
      </c>
      <c r="J19" s="993">
        <f>'rzis '!J24</f>
        <v/>
      </c>
      <c r="K19" s="994">
        <f>'rzis '!K24</f>
        <v/>
      </c>
      <c r="L19" s="994">
        <f>'rzis '!L24</f>
        <v/>
      </c>
      <c r="M19" s="994">
        <f>'rzis '!M24</f>
        <v/>
      </c>
      <c r="N19" s="993">
        <f>'rzis '!N24</f>
        <v/>
      </c>
      <c r="O19" s="993">
        <f>'rzis '!O24</f>
        <v/>
      </c>
      <c r="P19" s="993">
        <f>'rzis '!P24</f>
        <v/>
      </c>
      <c r="Q19" s="993">
        <f>'rzis '!Q24</f>
        <v/>
      </c>
      <c r="R19" s="993">
        <f>'rzis '!R24</f>
        <v/>
      </c>
      <c r="S19" s="993">
        <f>'rzis '!S24</f>
        <v/>
      </c>
      <c r="T19" s="993">
        <f>'rzis '!T24</f>
        <v/>
      </c>
      <c r="U19" s="993">
        <f>'rzis '!U24</f>
        <v/>
      </c>
    </row>
    <row r="20" ht="15" customHeight="1" s="248" thickBot="1">
      <c r="A20" s="215" t="inlineStr">
        <is>
          <t>VIII</t>
        </is>
      </c>
      <c r="B20" s="216" t="inlineStr">
        <is>
          <t>Wartość sprzedanych towarów i materiałów</t>
        </is>
      </c>
      <c r="C20" s="1009">
        <f>'rzis '!C25</f>
        <v/>
      </c>
      <c r="D20" s="1009">
        <f>'rzis '!D25</f>
        <v/>
      </c>
      <c r="E20" s="1009">
        <f>'rzis '!E25</f>
        <v/>
      </c>
      <c r="F20" s="1009">
        <f>'rzis '!F25</f>
        <v/>
      </c>
      <c r="G20" s="1009">
        <f>'rzis '!G25</f>
        <v/>
      </c>
      <c r="H20" s="1009">
        <f>'rzis '!H25</f>
        <v/>
      </c>
      <c r="I20" s="1009">
        <f>'rzis '!I25</f>
        <v/>
      </c>
      <c r="J20" s="993">
        <f>'rzis '!J25</f>
        <v/>
      </c>
      <c r="K20" s="994">
        <f>'rzis '!K25</f>
        <v/>
      </c>
      <c r="L20" s="994">
        <f>'rzis '!L25</f>
        <v/>
      </c>
      <c r="M20" s="993">
        <f>'rzis '!M25</f>
        <v/>
      </c>
      <c r="N20" s="993">
        <f>'rzis '!N25</f>
        <v/>
      </c>
      <c r="O20" s="993">
        <f>'rzis '!O25</f>
        <v/>
      </c>
      <c r="P20" s="993">
        <f>'rzis '!P25</f>
        <v/>
      </c>
      <c r="Q20" s="993">
        <f>'rzis '!Q25</f>
        <v/>
      </c>
      <c r="R20" s="993">
        <f>'rzis '!R25</f>
        <v/>
      </c>
      <c r="S20" s="993">
        <f>'rzis '!S25</f>
        <v/>
      </c>
      <c r="T20" s="993">
        <f>'rzis '!T25</f>
        <v/>
      </c>
      <c r="U20" s="993">
        <f>'rzis '!U25</f>
        <v/>
      </c>
    </row>
    <row r="21" ht="15" customHeight="1" s="248" thickBot="1">
      <c r="A21" s="224" t="inlineStr">
        <is>
          <t>C</t>
        </is>
      </c>
      <c r="B21" s="179" t="inlineStr">
        <is>
          <t>Zysk (strata) ze sprzedaży (A-B)</t>
        </is>
      </c>
      <c r="C21" s="1010">
        <f>C4-C10</f>
        <v/>
      </c>
      <c r="D21" s="1010">
        <f>D4-D10</f>
        <v/>
      </c>
      <c r="E21" s="1010">
        <f>E4-E10</f>
        <v/>
      </c>
      <c r="F21" s="1011">
        <f>F4-F10</f>
        <v/>
      </c>
      <c r="G21" s="1011">
        <f>G4-G10</f>
        <v/>
      </c>
      <c r="H21" s="1011">
        <f>H4-H10</f>
        <v/>
      </c>
      <c r="I21" s="1011">
        <f>I4-I10</f>
        <v/>
      </c>
      <c r="J21" s="993">
        <f>J4-J10</f>
        <v/>
      </c>
      <c r="K21" s="1004">
        <f>K4-K10</f>
        <v/>
      </c>
      <c r="L21" s="993">
        <f>L4-L10</f>
        <v/>
      </c>
      <c r="M21" s="993">
        <f>M4-M10</f>
        <v/>
      </c>
      <c r="N21" s="993">
        <f>N4-N10</f>
        <v/>
      </c>
      <c r="O21" s="993">
        <f>O4-O10</f>
        <v/>
      </c>
      <c r="P21" s="993">
        <f>P4-P10</f>
        <v/>
      </c>
      <c r="Q21" s="993">
        <f>Q4-Q10</f>
        <v/>
      </c>
      <c r="R21" s="993">
        <f>R4-R10</f>
        <v/>
      </c>
      <c r="S21" s="993">
        <f>S4-S10</f>
        <v/>
      </c>
      <c r="T21" s="993">
        <f>T4-T10</f>
        <v/>
      </c>
      <c r="U21" s="993">
        <f>U4-U10</f>
        <v/>
      </c>
    </row>
    <row r="22" ht="15" customHeight="1" s="248">
      <c r="A22" s="223" t="inlineStr">
        <is>
          <t>D</t>
        </is>
      </c>
      <c r="B22" s="198" t="inlineStr">
        <is>
          <t xml:space="preserve"> Pozostałe przychody operacyjne</t>
        </is>
      </c>
      <c r="C22" s="1012">
        <f>SUM(C23:C26)</f>
        <v/>
      </c>
      <c r="D22" s="1012">
        <f>SUM(D23:D26)</f>
        <v/>
      </c>
      <c r="E22" s="1012">
        <f>SUM(E23:E26)</f>
        <v/>
      </c>
      <c r="F22" s="1012">
        <f>SUM(F23:F26)</f>
        <v/>
      </c>
      <c r="G22" s="1012">
        <f>SUM(G23:G26)</f>
        <v/>
      </c>
      <c r="H22" s="1012">
        <f>SUM(H23:H26)</f>
        <v/>
      </c>
      <c r="I22" s="1012">
        <f>SUM(I23:I26)</f>
        <v/>
      </c>
      <c r="J22" s="993">
        <f>SUM(J23:J26)</f>
        <v/>
      </c>
      <c r="K22" s="993">
        <f>SUM(K23:K26)</f>
        <v/>
      </c>
      <c r="L22" s="993">
        <f>SUM(L23:L26)</f>
        <v/>
      </c>
      <c r="M22" s="993">
        <f>SUM(M23:M26)</f>
        <v/>
      </c>
      <c r="N22" s="993">
        <f>SUM(N23:N26)</f>
        <v/>
      </c>
      <c r="O22" s="993">
        <f>SUM(O23:O26)</f>
        <v/>
      </c>
      <c r="P22" s="993">
        <f>SUM(P23:P26)</f>
        <v/>
      </c>
      <c r="Q22" s="993">
        <f>SUM(Q23:Q26)</f>
        <v/>
      </c>
      <c r="R22" s="993">
        <f>SUM(R23:R26)</f>
        <v/>
      </c>
      <c r="S22" s="993">
        <f>SUM(S23:S26)</f>
        <v/>
      </c>
      <c r="T22" s="993">
        <f>SUM(T23:T26)</f>
        <v/>
      </c>
      <c r="U22" s="993">
        <f>SUM(U23:U26)</f>
        <v/>
      </c>
    </row>
    <row r="23" ht="15" customHeight="1" s="248">
      <c r="A23" s="208" t="inlineStr">
        <is>
          <t>I</t>
        </is>
      </c>
      <c r="B23" s="206" t="inlineStr">
        <is>
          <t xml:space="preserve"> Zysk z tytułu rozchodu niefinansowych aktywów trwałych</t>
        </is>
      </c>
      <c r="C23" s="1013">
        <f>'rzis '!C28</f>
        <v/>
      </c>
      <c r="D23" s="1013">
        <f>'rzis '!D28</f>
        <v/>
      </c>
      <c r="E23" s="1013">
        <f>'rzis '!E28</f>
        <v/>
      </c>
      <c r="F23" s="1013">
        <f>'rzis '!F28</f>
        <v/>
      </c>
      <c r="G23" s="1013">
        <f>'rzis '!G28</f>
        <v/>
      </c>
      <c r="H23" s="1013">
        <f>'rzis '!H28</f>
        <v/>
      </c>
      <c r="I23" s="1013">
        <f>'rzis '!I28</f>
        <v/>
      </c>
      <c r="J23" s="993">
        <f>'rzis '!J28</f>
        <v/>
      </c>
      <c r="K23" s="993">
        <f>'rzis '!K28</f>
        <v/>
      </c>
      <c r="L23" s="993">
        <f>'rzis '!L28</f>
        <v/>
      </c>
      <c r="M23" s="993">
        <f>'rzis '!M28</f>
        <v/>
      </c>
      <c r="N23" s="993">
        <f>'rzis '!N28</f>
        <v/>
      </c>
      <c r="O23" s="993">
        <f>'rzis '!O28</f>
        <v/>
      </c>
      <c r="P23" s="993">
        <f>'rzis '!P28</f>
        <v/>
      </c>
      <c r="Q23" s="993">
        <f>'rzis '!Q28</f>
        <v/>
      </c>
      <c r="R23" s="993">
        <f>'rzis '!R28</f>
        <v/>
      </c>
      <c r="S23" s="993">
        <f>'rzis '!S28</f>
        <v/>
      </c>
      <c r="T23" s="993">
        <f>'rzis '!T28</f>
        <v/>
      </c>
      <c r="U23" s="993">
        <f>'rzis '!U28</f>
        <v/>
      </c>
    </row>
    <row r="24" ht="15" customHeight="1" s="248">
      <c r="A24" s="208" t="inlineStr">
        <is>
          <t>II</t>
        </is>
      </c>
      <c r="B24" s="206" t="inlineStr">
        <is>
          <t>Dotacje</t>
        </is>
      </c>
      <c r="C24" s="1013">
        <f>'rzis '!C29</f>
        <v/>
      </c>
      <c r="D24" s="1013">
        <f>'rzis '!D29</f>
        <v/>
      </c>
      <c r="E24" s="1013">
        <f>'rzis '!E29</f>
        <v/>
      </c>
      <c r="F24" s="1013">
        <f>'rzis '!F29</f>
        <v/>
      </c>
      <c r="G24" s="1013">
        <f>'rzis '!G29</f>
        <v/>
      </c>
      <c r="H24" s="1013">
        <f>'rzis '!H29</f>
        <v/>
      </c>
      <c r="I24" s="1013">
        <f>'rzis '!I29</f>
        <v/>
      </c>
      <c r="J24" s="993">
        <f>'rzis '!J29</f>
        <v/>
      </c>
      <c r="K24" s="993">
        <f>'rzis '!K29</f>
        <v/>
      </c>
      <c r="L24" s="993">
        <f>'rzis '!L29</f>
        <v/>
      </c>
      <c r="M24" s="993">
        <f>'rzis '!M29</f>
        <v/>
      </c>
      <c r="N24" s="993">
        <f>'rzis '!N29</f>
        <v/>
      </c>
      <c r="O24" s="993">
        <f>'rzis '!O29</f>
        <v/>
      </c>
      <c r="P24" s="993">
        <f>'rzis '!P29</f>
        <v/>
      </c>
      <c r="Q24" s="993">
        <f>'rzis '!Q29</f>
        <v/>
      </c>
      <c r="R24" s="993">
        <f>'rzis '!R29</f>
        <v/>
      </c>
      <c r="S24" s="993">
        <f>'rzis '!S29</f>
        <v/>
      </c>
      <c r="T24" s="993">
        <f>'rzis '!T29</f>
        <v/>
      </c>
      <c r="U24" s="993">
        <f>'rzis '!U29</f>
        <v/>
      </c>
    </row>
    <row r="25" ht="15" customHeight="1" s="248">
      <c r="A25" s="208" t="inlineStr">
        <is>
          <t>III</t>
        </is>
      </c>
      <c r="B25" s="206" t="inlineStr">
        <is>
          <t>Aktualizacja wartości aktywów niefinansowych</t>
        </is>
      </c>
      <c r="C25" s="1013">
        <f>'rzis '!C30</f>
        <v/>
      </c>
      <c r="D25" s="1013">
        <f>'rzis '!D30</f>
        <v/>
      </c>
      <c r="E25" s="1013">
        <f>'rzis '!E30</f>
        <v/>
      </c>
      <c r="F25" s="1013">
        <f>'rzis '!F30</f>
        <v/>
      </c>
      <c r="G25" s="1013">
        <f>'rzis '!G30</f>
        <v/>
      </c>
      <c r="H25" s="1013">
        <f>'rzis '!H30</f>
        <v/>
      </c>
      <c r="I25" s="1013">
        <f>'rzis '!I30</f>
        <v/>
      </c>
      <c r="J25" s="993">
        <f>'rzis '!J30</f>
        <v/>
      </c>
      <c r="K25" s="993">
        <f>'rzis '!K30</f>
        <v/>
      </c>
      <c r="L25" s="993">
        <f>'rzis '!L30</f>
        <v/>
      </c>
      <c r="M25" s="993">
        <f>'rzis '!M30</f>
        <v/>
      </c>
      <c r="N25" s="993">
        <f>'rzis '!N30</f>
        <v/>
      </c>
      <c r="O25" s="993">
        <f>'rzis '!O30</f>
        <v/>
      </c>
      <c r="P25" s="993">
        <f>'rzis '!P30</f>
        <v/>
      </c>
      <c r="Q25" s="993">
        <f>'rzis '!Q30</f>
        <v/>
      </c>
      <c r="R25" s="993">
        <f>'rzis '!R30</f>
        <v/>
      </c>
      <c r="S25" s="993">
        <f>'rzis '!S30</f>
        <v/>
      </c>
      <c r="T25" s="993">
        <f>'rzis '!T30</f>
        <v/>
      </c>
      <c r="U25" s="993">
        <f>'rzis '!U30</f>
        <v/>
      </c>
    </row>
    <row r="26" ht="15" customHeight="1" s="248">
      <c r="A26" s="208" t="inlineStr">
        <is>
          <t>IV</t>
        </is>
      </c>
      <c r="B26" s="200" t="inlineStr">
        <is>
          <t>Inne przychody operacyjne</t>
        </is>
      </c>
      <c r="C26" s="1014">
        <f>'rzis '!C31</f>
        <v/>
      </c>
      <c r="D26" s="1014">
        <f>'rzis '!D31</f>
        <v/>
      </c>
      <c r="E26" s="1014">
        <f>'rzis '!E31</f>
        <v/>
      </c>
      <c r="F26" s="1014">
        <f>'rzis '!F31</f>
        <v/>
      </c>
      <c r="G26" s="1014">
        <f>'rzis '!G31</f>
        <v/>
      </c>
      <c r="H26" s="1014">
        <f>'rzis '!H31</f>
        <v/>
      </c>
      <c r="I26" s="1014">
        <f>'rzis '!I31</f>
        <v/>
      </c>
      <c r="J26" s="993">
        <f>'rzis '!J31</f>
        <v/>
      </c>
      <c r="K26" s="993">
        <f>'rzis '!K31</f>
        <v/>
      </c>
      <c r="L26" s="993">
        <f>'rzis '!L31</f>
        <v/>
      </c>
      <c r="M26" s="993">
        <f>'rzis '!M31</f>
        <v/>
      </c>
      <c r="N26" s="993">
        <f>'rzis '!N31</f>
        <v/>
      </c>
      <c r="O26" s="993">
        <f>'rzis '!O31</f>
        <v/>
      </c>
      <c r="P26" s="993">
        <f>'rzis '!P31</f>
        <v/>
      </c>
      <c r="Q26" s="993">
        <f>'rzis '!Q31</f>
        <v/>
      </c>
      <c r="R26" s="993">
        <f>'rzis '!R31</f>
        <v/>
      </c>
      <c r="S26" s="993">
        <f>'rzis '!S31</f>
        <v/>
      </c>
      <c r="T26" s="993">
        <f>'rzis '!T31</f>
        <v/>
      </c>
      <c r="U26" s="993">
        <f>'rzis '!U31</f>
        <v/>
      </c>
    </row>
    <row r="27" ht="15" customHeight="1" s="248">
      <c r="A27" s="208" t="inlineStr">
        <is>
          <t>E</t>
        </is>
      </c>
      <c r="B27" s="201" t="inlineStr">
        <is>
          <t>Pozostałe koszty operacyjne, w tym:</t>
        </is>
      </c>
      <c r="C27" s="1015">
        <f>SUM(C28:C30)</f>
        <v/>
      </c>
      <c r="D27" s="1015">
        <f>SUM(D28:D30)</f>
        <v/>
      </c>
      <c r="E27" s="1015">
        <f>SUM(E28:E30)</f>
        <v/>
      </c>
      <c r="F27" s="1015">
        <f>SUM(F28:F30)</f>
        <v/>
      </c>
      <c r="G27" s="1015">
        <f>SUM(G28:G30)</f>
        <v/>
      </c>
      <c r="H27" s="1015">
        <f>SUM(H28:H30)</f>
        <v/>
      </c>
      <c r="I27" s="1015">
        <f>SUM(I28:I30)</f>
        <v/>
      </c>
      <c r="J27" s="993">
        <f>SUM(J28:J30)</f>
        <v/>
      </c>
      <c r="K27" s="993">
        <f>SUM(K28:K30)</f>
        <v/>
      </c>
      <c r="L27" s="993">
        <f>SUM(L28:L30)</f>
        <v/>
      </c>
      <c r="M27" s="993">
        <f>SUM(M28:M30)</f>
        <v/>
      </c>
      <c r="N27" s="993">
        <f>SUM(N28:N30)</f>
        <v/>
      </c>
      <c r="O27" s="993">
        <f>SUM(O28:O30)</f>
        <v/>
      </c>
      <c r="P27" s="993">
        <f>SUM(P28:P30)</f>
        <v/>
      </c>
      <c r="Q27" s="993">
        <f>SUM(Q28:Q30)</f>
        <v/>
      </c>
      <c r="R27" s="993">
        <f>SUM(R28:R30)</f>
        <v/>
      </c>
      <c r="S27" s="993">
        <f>SUM(S28:S30)</f>
        <v/>
      </c>
      <c r="T27" s="993">
        <f>SUM(T28:T30)</f>
        <v/>
      </c>
      <c r="U27" s="993">
        <f>SUM(U28:U30)</f>
        <v/>
      </c>
    </row>
    <row r="28" ht="15" customHeight="1" s="248">
      <c r="A28" s="208" t="inlineStr">
        <is>
          <t>I</t>
        </is>
      </c>
      <c r="B28" s="202" t="inlineStr">
        <is>
          <t>Strata z tytułu rozchodu niefinansowych aktywów trwałych</t>
        </is>
      </c>
      <c r="C28" s="1013">
        <f>'rzis '!C33</f>
        <v/>
      </c>
      <c r="D28" s="1006">
        <f>'rzis '!D33</f>
        <v/>
      </c>
      <c r="E28" s="1006">
        <f>'rzis '!E33</f>
        <v/>
      </c>
      <c r="F28" s="1006">
        <f>'rzis '!F33</f>
        <v/>
      </c>
      <c r="G28" s="1006">
        <f>'rzis '!G33</f>
        <v/>
      </c>
      <c r="H28" s="1006">
        <f>'rzis '!H33</f>
        <v/>
      </c>
      <c r="I28" s="1006">
        <f>'rzis '!I33</f>
        <v/>
      </c>
      <c r="J28" s="993">
        <f>'rzis '!J33</f>
        <v/>
      </c>
      <c r="K28" s="993">
        <f>'rzis '!K33</f>
        <v/>
      </c>
      <c r="L28" s="993">
        <f>'rzis '!L33</f>
        <v/>
      </c>
      <c r="M28" s="993">
        <f>'rzis '!M33</f>
        <v/>
      </c>
      <c r="N28" s="993">
        <f>'rzis '!N33</f>
        <v/>
      </c>
      <c r="O28" s="993">
        <f>'rzis '!O33</f>
        <v/>
      </c>
      <c r="P28" s="993">
        <f>'rzis '!P33</f>
        <v/>
      </c>
      <c r="Q28" s="993">
        <f>'rzis '!Q33</f>
        <v/>
      </c>
      <c r="R28" s="993">
        <f>'rzis '!R33</f>
        <v/>
      </c>
      <c r="S28" s="993">
        <f>'rzis '!S33</f>
        <v/>
      </c>
      <c r="T28" s="993">
        <f>'rzis '!T33</f>
        <v/>
      </c>
      <c r="U28" s="993">
        <f>'rzis '!U33</f>
        <v/>
      </c>
    </row>
    <row r="29" ht="15" customHeight="1" s="248">
      <c r="A29" s="208" t="inlineStr">
        <is>
          <t>II</t>
        </is>
      </c>
      <c r="B29" s="202" t="inlineStr">
        <is>
          <t>Aktualizacja wartości aktywów niefinansowych</t>
        </is>
      </c>
      <c r="C29" s="1013">
        <f>'rzis '!C34</f>
        <v/>
      </c>
      <c r="D29" s="1006">
        <f>'rzis '!D34</f>
        <v/>
      </c>
      <c r="E29" s="1006">
        <f>'rzis '!E34</f>
        <v/>
      </c>
      <c r="F29" s="1006">
        <f>'rzis '!F34</f>
        <v/>
      </c>
      <c r="G29" s="1006">
        <f>'rzis '!G34</f>
        <v/>
      </c>
      <c r="H29" s="1006">
        <f>'rzis '!H34</f>
        <v/>
      </c>
      <c r="I29" s="1006">
        <f>'rzis '!I34</f>
        <v/>
      </c>
      <c r="J29" s="993">
        <f>'rzis '!J34</f>
        <v/>
      </c>
      <c r="K29" s="993">
        <f>'rzis '!K34</f>
        <v/>
      </c>
      <c r="L29" s="993">
        <f>'rzis '!L34</f>
        <v/>
      </c>
      <c r="M29" s="993">
        <f>'rzis '!M34</f>
        <v/>
      </c>
      <c r="N29" s="993">
        <f>'rzis '!N34</f>
        <v/>
      </c>
      <c r="O29" s="993">
        <f>'rzis '!O34</f>
        <v/>
      </c>
      <c r="P29" s="993">
        <f>'rzis '!P34</f>
        <v/>
      </c>
      <c r="Q29" s="993">
        <f>'rzis '!Q34</f>
        <v/>
      </c>
      <c r="R29" s="993">
        <f>'rzis '!R34</f>
        <v/>
      </c>
      <c r="S29" s="993">
        <f>'rzis '!S34</f>
        <v/>
      </c>
      <c r="T29" s="993">
        <f>'rzis '!T34</f>
        <v/>
      </c>
      <c r="U29" s="993">
        <f>'rzis '!U34</f>
        <v/>
      </c>
    </row>
    <row r="30" ht="15" customHeight="1" s="248" thickBot="1">
      <c r="A30" s="215" t="inlineStr">
        <is>
          <t>III</t>
        </is>
      </c>
      <c r="B30" s="217" t="inlineStr">
        <is>
          <t>Inne koszty operacyjne</t>
        </is>
      </c>
      <c r="C30" s="1016">
        <f>'rzis '!C35</f>
        <v/>
      </c>
      <c r="D30" s="1006">
        <f>'rzis '!D35</f>
        <v/>
      </c>
      <c r="E30" s="1006">
        <f>'rzis '!E35</f>
        <v/>
      </c>
      <c r="F30" s="1006">
        <f>'rzis '!F35</f>
        <v/>
      </c>
      <c r="G30" s="1006">
        <f>'rzis '!G35</f>
        <v/>
      </c>
      <c r="H30" s="1006">
        <f>'rzis '!H35</f>
        <v/>
      </c>
      <c r="I30" s="1006">
        <f>'rzis '!I35</f>
        <v/>
      </c>
      <c r="J30" s="993">
        <f>'rzis '!J35</f>
        <v/>
      </c>
      <c r="K30" s="993">
        <f>'rzis '!K35</f>
        <v/>
      </c>
      <c r="L30" s="993">
        <f>'rzis '!L35</f>
        <v/>
      </c>
      <c r="M30" s="993">
        <f>'rzis '!M35</f>
        <v/>
      </c>
      <c r="N30" s="993">
        <f>'rzis '!N35</f>
        <v/>
      </c>
      <c r="O30" s="993">
        <f>'rzis '!O35</f>
        <v/>
      </c>
      <c r="P30" s="993">
        <f>'rzis '!P35</f>
        <v/>
      </c>
      <c r="Q30" s="993">
        <f>'rzis '!Q35</f>
        <v/>
      </c>
      <c r="R30" s="993">
        <f>'rzis '!R35</f>
        <v/>
      </c>
      <c r="S30" s="993">
        <f>'rzis '!S35</f>
        <v/>
      </c>
      <c r="T30" s="993">
        <f>'rzis '!T35</f>
        <v/>
      </c>
      <c r="U30" s="993">
        <f>'rzis '!U35</f>
        <v/>
      </c>
    </row>
    <row r="31" ht="15" customHeight="1" s="248" thickBot="1">
      <c r="A31" s="222" t="inlineStr">
        <is>
          <t>F</t>
        </is>
      </c>
      <c r="B31" s="179" t="inlineStr">
        <is>
          <t>Zysk (strata) z działalności operacyjnej (C+D-E)</t>
        </is>
      </c>
      <c r="C31" s="1010">
        <f>C21+C22-C27</f>
        <v/>
      </c>
      <c r="D31" s="1010">
        <f>D21+D22-D27</f>
        <v/>
      </c>
      <c r="E31" s="1010">
        <f>E21+E22-E27</f>
        <v/>
      </c>
      <c r="F31" s="1011">
        <f>F21+F22-F27</f>
        <v/>
      </c>
      <c r="G31" s="1011">
        <f>G21+G22-G27</f>
        <v/>
      </c>
      <c r="H31" s="1011">
        <f>H21+H22-H27</f>
        <v/>
      </c>
      <c r="I31" s="1011">
        <f>I21+I22-I27</f>
        <v/>
      </c>
      <c r="J31" s="993">
        <f>J21+J22-J27</f>
        <v/>
      </c>
      <c r="K31" s="993">
        <f>K21+K22-K27</f>
        <v/>
      </c>
      <c r="L31" s="993">
        <f>L21+L22-L27</f>
        <v/>
      </c>
      <c r="M31" s="993">
        <f>M21+M22-M27</f>
        <v/>
      </c>
      <c r="N31" s="993">
        <f>N21+N22-N27</f>
        <v/>
      </c>
      <c r="O31" s="993">
        <f>O21+O22-O27</f>
        <v/>
      </c>
      <c r="P31" s="993">
        <f>P21+P22-P27</f>
        <v/>
      </c>
      <c r="Q31" s="993">
        <f>Q21+Q22-Q27</f>
        <v/>
      </c>
      <c r="R31" s="993">
        <f>R21+R22-R27</f>
        <v/>
      </c>
      <c r="S31" s="993">
        <f>S21+S22-S27</f>
        <v/>
      </c>
      <c r="T31" s="993">
        <f>T21+T22-T27</f>
        <v/>
      </c>
      <c r="U31" s="993">
        <f>U21+U22-U27</f>
        <v/>
      </c>
    </row>
    <row r="32" ht="15" customHeight="1" s="248">
      <c r="A32" s="223" t="inlineStr">
        <is>
          <t>G</t>
        </is>
      </c>
      <c r="B32" s="218" t="inlineStr">
        <is>
          <t>Przychody finansowe, w tym:</t>
        </is>
      </c>
      <c r="C32" s="1017">
        <f>C33+C34+C36+C38+C39</f>
        <v/>
      </c>
      <c r="D32" s="1017">
        <f>D33+D34+D36+D38+D39</f>
        <v/>
      </c>
      <c r="E32" s="1017">
        <f>E33+E34+E36+E38+E39</f>
        <v/>
      </c>
      <c r="F32" s="1017">
        <f>F33+F34+F36+F38+F39</f>
        <v/>
      </c>
      <c r="G32" s="1017">
        <f>G33+G34+G36+G38+G39</f>
        <v/>
      </c>
      <c r="H32" s="1017">
        <f>H33+H34+H36+H38+H39</f>
        <v/>
      </c>
      <c r="I32" s="1017">
        <f>I33+I34+I36+I38+I39</f>
        <v/>
      </c>
      <c r="J32" s="993">
        <f>J33+J34+J36+J38+J39</f>
        <v/>
      </c>
      <c r="K32" s="993">
        <f>K33+K34+K36+K38+K39</f>
        <v/>
      </c>
      <c r="L32" s="993">
        <f>L33+L34+L36+L38+L39</f>
        <v/>
      </c>
      <c r="M32" s="993">
        <f>M33+M34+M36+M38+M39</f>
        <v/>
      </c>
      <c r="N32" s="993">
        <f>N33+N34+N36+N38+N39</f>
        <v/>
      </c>
      <c r="O32" s="993">
        <f>O33+O34+O36+O38+O39</f>
        <v/>
      </c>
      <c r="P32" s="993">
        <f>P33+P34+P36+P38+P39</f>
        <v/>
      </c>
      <c r="Q32" s="993">
        <f>Q33+Q34+Q36+Q38+Q39</f>
        <v/>
      </c>
      <c r="R32" s="993">
        <f>R33+R34+R36+R38+R39</f>
        <v/>
      </c>
      <c r="S32" s="993">
        <f>S33+S34+S36+S38+S39</f>
        <v/>
      </c>
      <c r="T32" s="993">
        <f>T33+T34+T36+T38+T39</f>
        <v/>
      </c>
      <c r="U32" s="993">
        <f>U33+U34+U36+U38+U39</f>
        <v/>
      </c>
    </row>
    <row r="33" ht="27" customHeight="1" s="248">
      <c r="A33" s="208" t="inlineStr">
        <is>
          <t>I</t>
        </is>
      </c>
      <c r="B33" s="203" t="inlineStr">
        <is>
          <t>Dywidendy i udziały w zyskach od jednostek, w których jednostka posiada zaangażowanie w kapitale, w tym:</t>
        </is>
      </c>
      <c r="C33" s="1013">
        <f>'rzis '!C38</f>
        <v/>
      </c>
      <c r="D33" s="1013">
        <f>'rzis '!D38</f>
        <v/>
      </c>
      <c r="E33" s="1013">
        <f>'rzis '!E38</f>
        <v/>
      </c>
      <c r="F33" s="1013">
        <f>'rzis '!F38</f>
        <v/>
      </c>
      <c r="G33" s="1013">
        <f>'rzis '!G38</f>
        <v/>
      </c>
      <c r="H33" s="1013">
        <f>'rzis '!H38</f>
        <v/>
      </c>
      <c r="I33" s="1013">
        <f>'rzis '!I38</f>
        <v/>
      </c>
      <c r="J33" s="993">
        <f>'rzis '!J38</f>
        <v/>
      </c>
      <c r="K33" s="993">
        <f>'rzis '!K38</f>
        <v/>
      </c>
      <c r="L33" s="993">
        <f>'rzis '!L38</f>
        <v/>
      </c>
      <c r="M33" s="993">
        <f>'rzis '!M38</f>
        <v/>
      </c>
      <c r="N33" s="993">
        <f>'rzis '!N38</f>
        <v/>
      </c>
      <c r="O33" s="993">
        <f>'rzis '!O38</f>
        <v/>
      </c>
      <c r="P33" s="993">
        <f>'rzis '!P38</f>
        <v/>
      </c>
      <c r="Q33" s="993">
        <f>'rzis '!Q38</f>
        <v/>
      </c>
      <c r="R33" s="993">
        <f>'rzis '!R38</f>
        <v/>
      </c>
      <c r="S33" s="993">
        <f>'rzis '!S38</f>
        <v/>
      </c>
      <c r="T33" s="993">
        <f>'rzis '!T38</f>
        <v/>
      </c>
      <c r="U33" s="993">
        <f>'rzis '!U38</f>
        <v/>
      </c>
    </row>
    <row r="34" ht="15" customHeight="1" s="248">
      <c r="A34" s="208" t="inlineStr">
        <is>
          <t>II</t>
        </is>
      </c>
      <c r="B34" s="204" t="inlineStr">
        <is>
          <t>Odsetki, w tym:</t>
        </is>
      </c>
      <c r="C34" s="1018">
        <f>'rzis '!C39</f>
        <v/>
      </c>
      <c r="D34" s="1018">
        <f>'rzis '!D39</f>
        <v/>
      </c>
      <c r="E34" s="1018">
        <f>'rzis '!E39</f>
        <v/>
      </c>
      <c r="F34" s="1018">
        <f>'rzis '!F39</f>
        <v/>
      </c>
      <c r="G34" s="1018">
        <f>'rzis '!G39</f>
        <v/>
      </c>
      <c r="H34" s="1018">
        <f>'rzis '!H39</f>
        <v/>
      </c>
      <c r="I34" s="1018">
        <f>'rzis '!I39</f>
        <v/>
      </c>
      <c r="J34" s="993">
        <f>'rzis '!J39</f>
        <v/>
      </c>
      <c r="K34" s="993">
        <f>'rzis '!K39</f>
        <v/>
      </c>
      <c r="L34" s="993">
        <f>'rzis '!L39</f>
        <v/>
      </c>
      <c r="M34" s="993">
        <f>'rzis '!M39</f>
        <v/>
      </c>
      <c r="N34" s="993">
        <f>'rzis '!N39</f>
        <v/>
      </c>
      <c r="O34" s="993">
        <f>'rzis '!O39</f>
        <v/>
      </c>
      <c r="P34" s="993">
        <f>'rzis '!P39</f>
        <v/>
      </c>
      <c r="Q34" s="993">
        <f>'rzis '!Q39</f>
        <v/>
      </c>
      <c r="R34" s="993">
        <f>'rzis '!R39</f>
        <v/>
      </c>
      <c r="S34" s="993">
        <f>'rzis '!S39</f>
        <v/>
      </c>
      <c r="T34" s="993">
        <f>'rzis '!T39</f>
        <v/>
      </c>
      <c r="U34" s="993">
        <f>'rzis '!U39</f>
        <v/>
      </c>
    </row>
    <row r="35" ht="15" customHeight="1" s="248">
      <c r="A35" s="208" t="n"/>
      <c r="B35" s="204" t="inlineStr">
        <is>
          <t xml:space="preserve">  - od jednostek powiązanych</t>
        </is>
      </c>
      <c r="C35" s="1018">
        <f>'rzis '!C40</f>
        <v/>
      </c>
      <c r="D35" s="1019">
        <f>'rzis '!D40</f>
        <v/>
      </c>
      <c r="E35" s="1019">
        <f>'rzis '!E40</f>
        <v/>
      </c>
      <c r="F35" s="1019">
        <f>'rzis '!F40</f>
        <v/>
      </c>
      <c r="G35" s="1019">
        <f>'rzis '!G40</f>
        <v/>
      </c>
      <c r="H35" s="1019">
        <f>'rzis '!H40</f>
        <v/>
      </c>
      <c r="I35" s="1019">
        <f>'rzis '!I40</f>
        <v/>
      </c>
      <c r="J35" s="993">
        <f>'rzis '!J40</f>
        <v/>
      </c>
      <c r="K35" s="993">
        <f>'rzis '!K40</f>
        <v/>
      </c>
      <c r="L35" s="993">
        <f>'rzis '!L40</f>
        <v/>
      </c>
      <c r="M35" s="993">
        <f>'rzis '!M40</f>
        <v/>
      </c>
      <c r="N35" s="993">
        <f>'rzis '!N40</f>
        <v/>
      </c>
      <c r="O35" s="993">
        <f>'rzis '!O40</f>
        <v/>
      </c>
      <c r="P35" s="993">
        <f>'rzis '!P40</f>
        <v/>
      </c>
      <c r="Q35" s="993">
        <f>'rzis '!Q40</f>
        <v/>
      </c>
      <c r="R35" s="993">
        <f>'rzis '!R40</f>
        <v/>
      </c>
      <c r="S35" s="993">
        <f>'rzis '!S40</f>
        <v/>
      </c>
      <c r="T35" s="993">
        <f>'rzis '!T40</f>
        <v/>
      </c>
      <c r="U35" s="993">
        <f>'rzis '!U40</f>
        <v/>
      </c>
    </row>
    <row r="36" ht="15" customHeight="1" s="248">
      <c r="A36" s="208" t="inlineStr">
        <is>
          <t>III</t>
        </is>
      </c>
      <c r="B36" s="204" t="inlineStr">
        <is>
          <t>Zysk z tytułu rozchodu aktywów finansowych, w tym:</t>
        </is>
      </c>
      <c r="C36" s="1019">
        <f>'rzis '!C41</f>
        <v/>
      </c>
      <c r="D36" s="1019">
        <f>'rzis '!D41</f>
        <v/>
      </c>
      <c r="E36" s="1019">
        <f>'rzis '!E41</f>
        <v/>
      </c>
      <c r="F36" s="1019">
        <f>'rzis '!F41</f>
        <v/>
      </c>
      <c r="G36" s="1019">
        <f>'rzis '!G41</f>
        <v/>
      </c>
      <c r="H36" s="1019">
        <f>'rzis '!H41</f>
        <v/>
      </c>
      <c r="I36" s="1019">
        <f>'rzis '!I41</f>
        <v/>
      </c>
      <c r="J36" s="993">
        <f>'rzis '!J41</f>
        <v/>
      </c>
      <c r="K36" s="993">
        <f>'rzis '!K41</f>
        <v/>
      </c>
      <c r="L36" s="993">
        <f>'rzis '!L41</f>
        <v/>
      </c>
      <c r="M36" s="993">
        <f>'rzis '!M41</f>
        <v/>
      </c>
      <c r="N36" s="993">
        <f>'rzis '!N41</f>
        <v/>
      </c>
      <c r="O36" s="993">
        <f>'rzis '!O41</f>
        <v/>
      </c>
      <c r="P36" s="993">
        <f>'rzis '!P41</f>
        <v/>
      </c>
      <c r="Q36" s="993">
        <f>'rzis '!Q41</f>
        <v/>
      </c>
      <c r="R36" s="993">
        <f>'rzis '!R41</f>
        <v/>
      </c>
      <c r="S36" s="993">
        <f>'rzis '!S41</f>
        <v/>
      </c>
      <c r="T36" s="993">
        <f>'rzis '!T41</f>
        <v/>
      </c>
      <c r="U36" s="993">
        <f>'rzis '!U41</f>
        <v/>
      </c>
    </row>
    <row r="37" ht="15" customHeight="1" s="248">
      <c r="A37" s="208" t="n"/>
      <c r="B37" s="204" t="inlineStr">
        <is>
          <t xml:space="preserve">  - w jednostkach powiązanych</t>
        </is>
      </c>
      <c r="C37" s="1019">
        <f>'rzis '!C42</f>
        <v/>
      </c>
      <c r="D37" s="1019">
        <f>'rzis '!D42</f>
        <v/>
      </c>
      <c r="E37" s="1019">
        <f>'rzis '!E42</f>
        <v/>
      </c>
      <c r="F37" s="1019">
        <f>'rzis '!F42</f>
        <v/>
      </c>
      <c r="G37" s="1019">
        <f>'rzis '!G42</f>
        <v/>
      </c>
      <c r="H37" s="1019">
        <f>'rzis '!H42</f>
        <v/>
      </c>
      <c r="I37" s="1019">
        <f>'rzis '!I42</f>
        <v/>
      </c>
      <c r="J37" s="993">
        <f>'rzis '!J42</f>
        <v/>
      </c>
      <c r="K37" s="993">
        <f>'rzis '!K42</f>
        <v/>
      </c>
      <c r="L37" s="993">
        <f>'rzis '!L42</f>
        <v/>
      </c>
      <c r="M37" s="993">
        <f>'rzis '!M42</f>
        <v/>
      </c>
      <c r="N37" s="993">
        <f>'rzis '!N42</f>
        <v/>
      </c>
      <c r="O37" s="993">
        <f>'rzis '!O42</f>
        <v/>
      </c>
      <c r="P37" s="993">
        <f>'rzis '!P42</f>
        <v/>
      </c>
      <c r="Q37" s="993">
        <f>'rzis '!Q42</f>
        <v/>
      </c>
      <c r="R37" s="993">
        <f>'rzis '!R42</f>
        <v/>
      </c>
      <c r="S37" s="993">
        <f>'rzis '!S42</f>
        <v/>
      </c>
      <c r="T37" s="993">
        <f>'rzis '!T42</f>
        <v/>
      </c>
      <c r="U37" s="993">
        <f>'rzis '!U42</f>
        <v/>
      </c>
    </row>
    <row r="38" ht="15" customHeight="1" s="248">
      <c r="A38" s="208" t="inlineStr">
        <is>
          <t>IV</t>
        </is>
      </c>
      <c r="B38" s="204" t="inlineStr">
        <is>
          <t>Aktualizacja wartości aktywów finansowych</t>
        </is>
      </c>
      <c r="C38" s="1019">
        <f>'rzis '!C43</f>
        <v/>
      </c>
      <c r="D38" s="1019">
        <f>'rzis '!D43</f>
        <v/>
      </c>
      <c r="E38" s="1019">
        <f>'rzis '!E43</f>
        <v/>
      </c>
      <c r="F38" s="1019">
        <f>'rzis '!F43</f>
        <v/>
      </c>
      <c r="G38" s="1019">
        <f>'rzis '!G43</f>
        <v/>
      </c>
      <c r="H38" s="1019">
        <f>'rzis '!H43</f>
        <v/>
      </c>
      <c r="I38" s="1019">
        <f>'rzis '!I43</f>
        <v/>
      </c>
      <c r="J38" s="993">
        <f>'rzis '!J43</f>
        <v/>
      </c>
      <c r="K38" s="993">
        <f>'rzis '!K43</f>
        <v/>
      </c>
      <c r="L38" s="993">
        <f>'rzis '!L43</f>
        <v/>
      </c>
      <c r="M38" s="993">
        <f>'rzis '!M43</f>
        <v/>
      </c>
      <c r="N38" s="993">
        <f>'rzis '!N43</f>
        <v/>
      </c>
      <c r="O38" s="993">
        <f>'rzis '!O43</f>
        <v/>
      </c>
      <c r="P38" s="993">
        <f>'rzis '!P43</f>
        <v/>
      </c>
      <c r="Q38" s="993">
        <f>'rzis '!Q43</f>
        <v/>
      </c>
      <c r="R38" s="993">
        <f>'rzis '!R43</f>
        <v/>
      </c>
      <c r="S38" s="993">
        <f>'rzis '!S43</f>
        <v/>
      </c>
      <c r="T38" s="993">
        <f>'rzis '!T43</f>
        <v/>
      </c>
      <c r="U38" s="993">
        <f>'rzis '!U43</f>
        <v/>
      </c>
    </row>
    <row r="39" ht="15" customHeight="1" s="248">
      <c r="A39" s="208" t="inlineStr">
        <is>
          <t>V</t>
        </is>
      </c>
      <c r="B39" s="204" t="inlineStr">
        <is>
          <t>Inne</t>
        </is>
      </c>
      <c r="C39" s="1019">
        <f>'rzis '!C44</f>
        <v/>
      </c>
      <c r="D39" s="1019">
        <f>'rzis '!D44</f>
        <v/>
      </c>
      <c r="E39" s="1019">
        <f>'rzis '!E44</f>
        <v/>
      </c>
      <c r="F39" s="1019">
        <f>'rzis '!F44</f>
        <v/>
      </c>
      <c r="G39" s="1019">
        <f>'rzis '!G44</f>
        <v/>
      </c>
      <c r="H39" s="1019">
        <f>'rzis '!H44</f>
        <v/>
      </c>
      <c r="I39" s="1019">
        <f>'rzis '!I44</f>
        <v/>
      </c>
      <c r="J39" s="993">
        <f>'rzis '!J44</f>
        <v/>
      </c>
      <c r="K39" s="993">
        <f>'rzis '!K44</f>
        <v/>
      </c>
      <c r="L39" s="993">
        <f>'rzis '!L44</f>
        <v/>
      </c>
      <c r="M39" s="993">
        <f>'rzis '!M44</f>
        <v/>
      </c>
      <c r="N39" s="993">
        <f>'rzis '!N44</f>
        <v/>
      </c>
      <c r="O39" s="993">
        <f>'rzis '!O44</f>
        <v/>
      </c>
      <c r="P39" s="993">
        <f>'rzis '!P44</f>
        <v/>
      </c>
      <c r="Q39" s="993">
        <f>'rzis '!Q44</f>
        <v/>
      </c>
      <c r="R39" s="993">
        <f>'rzis '!R44</f>
        <v/>
      </c>
      <c r="S39" s="993">
        <f>'rzis '!S44</f>
        <v/>
      </c>
      <c r="T39" s="993">
        <f>'rzis '!T44</f>
        <v/>
      </c>
      <c r="U39" s="993">
        <f>'rzis '!U44</f>
        <v/>
      </c>
    </row>
    <row r="40" ht="15" customHeight="1" s="248">
      <c r="A40" s="207" t="inlineStr">
        <is>
          <t>H</t>
        </is>
      </c>
      <c r="B40" s="201" t="inlineStr">
        <is>
          <t>Koszty finansowe, w tym:</t>
        </is>
      </c>
      <c r="C40" s="1020">
        <f>C41+C43+C45+C46</f>
        <v/>
      </c>
      <c r="D40" s="1020">
        <f>D41+D43+D45+D46</f>
        <v/>
      </c>
      <c r="E40" s="1020">
        <f>E41+E43+E45+E46</f>
        <v/>
      </c>
      <c r="F40" s="1020">
        <f>F41+F43+F45+F46</f>
        <v/>
      </c>
      <c r="G40" s="1020">
        <f>G41+G43+G45+G46</f>
        <v/>
      </c>
      <c r="H40" s="1020">
        <f>H41+H43+H45+H46</f>
        <v/>
      </c>
      <c r="I40" s="1020">
        <f>I41+I43+I45+I46</f>
        <v/>
      </c>
      <c r="J40" s="993">
        <f>J41+J43+J45+J46</f>
        <v/>
      </c>
      <c r="K40" s="993">
        <f>K41+K43+K45+K46</f>
        <v/>
      </c>
      <c r="L40" s="993">
        <f>L41+L43+L45+L46</f>
        <v/>
      </c>
      <c r="M40" s="993">
        <f>M41+M43+M45+M46</f>
        <v/>
      </c>
      <c r="N40" s="993">
        <f>N41+N43+N45+N46</f>
        <v/>
      </c>
      <c r="O40" s="993">
        <f>O41+O43+O45+O46</f>
        <v/>
      </c>
      <c r="P40" s="993">
        <f>P41+P43+P45+P46</f>
        <v/>
      </c>
      <c r="Q40" s="993">
        <f>Q41+Q43+Q45+Q46</f>
        <v/>
      </c>
      <c r="R40" s="993">
        <f>R41+R43+R45+R46</f>
        <v/>
      </c>
      <c r="S40" s="993">
        <f>S41+S43+S45+S46</f>
        <v/>
      </c>
      <c r="T40" s="993">
        <f>T41+T43+T45+T46</f>
        <v/>
      </c>
      <c r="U40" s="993">
        <f>U41+U43+U45+U46</f>
        <v/>
      </c>
    </row>
    <row r="41" ht="15" customHeight="1" s="248">
      <c r="A41" s="208" t="inlineStr">
        <is>
          <t>I</t>
        </is>
      </c>
      <c r="B41" s="192" t="inlineStr">
        <is>
          <t>Odsetki, w tym:</t>
        </is>
      </c>
      <c r="C41" s="1021">
        <f>'rzis '!C46</f>
        <v/>
      </c>
      <c r="D41" s="1014">
        <f>'rzis '!D46</f>
        <v/>
      </c>
      <c r="E41" s="1014">
        <f>'rzis '!E46</f>
        <v/>
      </c>
      <c r="F41" s="1014">
        <f>'rzis '!F46</f>
        <v/>
      </c>
      <c r="G41" s="1014">
        <f>'rzis '!G46</f>
        <v/>
      </c>
      <c r="H41" s="1014">
        <f>'rzis '!H46</f>
        <v/>
      </c>
      <c r="I41" s="1014">
        <f>'rzis '!I46</f>
        <v/>
      </c>
      <c r="J41" s="993">
        <f>'rzis '!J46</f>
        <v/>
      </c>
      <c r="K41" s="993">
        <f>'rzis '!K46</f>
        <v/>
      </c>
      <c r="L41" s="993">
        <f>'rzis '!L46</f>
        <v/>
      </c>
      <c r="M41" s="993">
        <f>'rzis '!M46</f>
        <v/>
      </c>
      <c r="N41" s="993">
        <f>'rzis '!N46</f>
        <v/>
      </c>
      <c r="O41" s="993">
        <f>'rzis '!O46</f>
        <v/>
      </c>
      <c r="P41" s="993">
        <f>'rzis '!P46</f>
        <v/>
      </c>
      <c r="Q41" s="993">
        <f>'rzis '!Q46</f>
        <v/>
      </c>
      <c r="R41" s="993">
        <f>'rzis '!R46</f>
        <v/>
      </c>
      <c r="S41" s="993">
        <f>'rzis '!S46</f>
        <v/>
      </c>
      <c r="T41" s="993">
        <f>'rzis '!T46</f>
        <v/>
      </c>
      <c r="U41" s="993">
        <f>'rzis '!U46</f>
        <v/>
      </c>
    </row>
    <row r="42" ht="15" customHeight="1" s="248">
      <c r="A42" s="208" t="n"/>
      <c r="B42" s="205" t="inlineStr">
        <is>
          <t xml:space="preserve">  - dla jednostek powiązanych</t>
        </is>
      </c>
      <c r="C42" s="1022">
        <f>'rzis '!C47</f>
        <v/>
      </c>
      <c r="D42" s="1023">
        <f>'rzis '!D47</f>
        <v/>
      </c>
      <c r="E42" s="1023">
        <f>'rzis '!E47</f>
        <v/>
      </c>
      <c r="F42" s="1023">
        <f>'rzis '!F47</f>
        <v/>
      </c>
      <c r="G42" s="1023">
        <f>'rzis '!G47</f>
        <v/>
      </c>
      <c r="H42" s="1023">
        <f>'rzis '!H47</f>
        <v/>
      </c>
      <c r="I42" s="1023">
        <f>'rzis '!I47</f>
        <v/>
      </c>
      <c r="J42" s="993">
        <f>'rzis '!J47</f>
        <v/>
      </c>
      <c r="K42" s="993">
        <f>'rzis '!K47</f>
        <v/>
      </c>
      <c r="L42" s="993">
        <f>'rzis '!L47</f>
        <v/>
      </c>
      <c r="M42" s="993">
        <f>'rzis '!M47</f>
        <v/>
      </c>
      <c r="N42" s="993">
        <f>'rzis '!N47</f>
        <v/>
      </c>
      <c r="O42" s="993">
        <f>'rzis '!O47</f>
        <v/>
      </c>
      <c r="P42" s="993">
        <f>'rzis '!P47</f>
        <v/>
      </c>
      <c r="Q42" s="993">
        <f>'rzis '!Q47</f>
        <v/>
      </c>
      <c r="R42" s="993">
        <f>'rzis '!R47</f>
        <v/>
      </c>
      <c r="S42" s="993">
        <f>'rzis '!S47</f>
        <v/>
      </c>
      <c r="T42" s="993">
        <f>'rzis '!T47</f>
        <v/>
      </c>
      <c r="U42" s="993">
        <f>'rzis '!U47</f>
        <v/>
      </c>
    </row>
    <row r="43" ht="15" customHeight="1" s="248">
      <c r="A43" s="208" t="inlineStr">
        <is>
          <t>II</t>
        </is>
      </c>
      <c r="B43" s="204" t="inlineStr">
        <is>
          <t>Zysk z tytułu rozchodu aktywów finansowych, w tym:</t>
        </is>
      </c>
      <c r="C43" s="1013">
        <f>'rzis '!C48</f>
        <v/>
      </c>
      <c r="D43" s="1013">
        <f>'rzis '!D48</f>
        <v/>
      </c>
      <c r="E43" s="1013">
        <f>'rzis '!E48</f>
        <v/>
      </c>
      <c r="F43" s="1013">
        <f>'rzis '!F48</f>
        <v/>
      </c>
      <c r="G43" s="1013">
        <f>'rzis '!G48</f>
        <v/>
      </c>
      <c r="H43" s="1013">
        <f>'rzis '!H48</f>
        <v/>
      </c>
      <c r="I43" s="1013">
        <f>'rzis '!I48</f>
        <v/>
      </c>
      <c r="J43" s="993">
        <f>'rzis '!J48</f>
        <v/>
      </c>
      <c r="K43" s="993">
        <f>'rzis '!K48</f>
        <v/>
      </c>
      <c r="L43" s="993">
        <f>'rzis '!L48</f>
        <v/>
      </c>
      <c r="M43" s="993">
        <f>'rzis '!M48</f>
        <v/>
      </c>
      <c r="N43" s="993">
        <f>'rzis '!N48</f>
        <v/>
      </c>
      <c r="O43" s="993">
        <f>'rzis '!O48</f>
        <v/>
      </c>
      <c r="P43" s="993">
        <f>'rzis '!P48</f>
        <v/>
      </c>
      <c r="Q43" s="993">
        <f>'rzis '!Q48</f>
        <v/>
      </c>
      <c r="R43" s="993">
        <f>'rzis '!R48</f>
        <v/>
      </c>
      <c r="S43" s="993">
        <f>'rzis '!S48</f>
        <v/>
      </c>
      <c r="T43" s="993">
        <f>'rzis '!T48</f>
        <v/>
      </c>
      <c r="U43" s="993">
        <f>'rzis '!U48</f>
        <v/>
      </c>
    </row>
    <row r="44" ht="15" customHeight="1" s="248">
      <c r="A44" s="208" t="n"/>
      <c r="B44" s="204" t="inlineStr">
        <is>
          <t xml:space="preserve">  - w jednostkach powiązanych</t>
        </is>
      </c>
      <c r="C44" s="1013">
        <f>'rzis '!C49</f>
        <v/>
      </c>
      <c r="D44" s="1013">
        <f>'rzis '!D49</f>
        <v/>
      </c>
      <c r="E44" s="1013">
        <f>'rzis '!E49</f>
        <v/>
      </c>
      <c r="F44" s="1013">
        <f>'rzis '!F49</f>
        <v/>
      </c>
      <c r="G44" s="1013">
        <f>'rzis '!G49</f>
        <v/>
      </c>
      <c r="H44" s="1013">
        <f>'rzis '!H49</f>
        <v/>
      </c>
      <c r="I44" s="1013">
        <f>'rzis '!I49</f>
        <v/>
      </c>
      <c r="J44" s="993">
        <f>'rzis '!J49</f>
        <v/>
      </c>
      <c r="K44" s="993">
        <f>'rzis '!K49</f>
        <v/>
      </c>
      <c r="L44" s="993">
        <f>'rzis '!L49</f>
        <v/>
      </c>
      <c r="M44" s="993">
        <f>'rzis '!M49</f>
        <v/>
      </c>
      <c r="N44" s="993">
        <f>'rzis '!N49</f>
        <v/>
      </c>
      <c r="O44" s="993">
        <f>'rzis '!O49</f>
        <v/>
      </c>
      <c r="P44" s="993">
        <f>'rzis '!P49</f>
        <v/>
      </c>
      <c r="Q44" s="993">
        <f>'rzis '!Q49</f>
        <v/>
      </c>
      <c r="R44" s="993">
        <f>'rzis '!R49</f>
        <v/>
      </c>
      <c r="S44" s="993">
        <f>'rzis '!S49</f>
        <v/>
      </c>
      <c r="T44" s="993">
        <f>'rzis '!T49</f>
        <v/>
      </c>
      <c r="U44" s="993">
        <f>'rzis '!U49</f>
        <v/>
      </c>
    </row>
    <row r="45" ht="15" customHeight="1" s="248">
      <c r="A45" s="208" t="inlineStr">
        <is>
          <t>III</t>
        </is>
      </c>
      <c r="B45" s="204" t="inlineStr">
        <is>
          <t>Aktualizacja wartości aktywów finansowych</t>
        </is>
      </c>
      <c r="C45" s="1013">
        <f>'rzis '!C50</f>
        <v/>
      </c>
      <c r="D45" s="1013">
        <f>'rzis '!D50</f>
        <v/>
      </c>
      <c r="E45" s="1013">
        <f>'rzis '!E50</f>
        <v/>
      </c>
      <c r="F45" s="1013">
        <f>'rzis '!F50</f>
        <v/>
      </c>
      <c r="G45" s="1013">
        <f>'rzis '!G50</f>
        <v/>
      </c>
      <c r="H45" s="1013">
        <f>'rzis '!H50</f>
        <v/>
      </c>
      <c r="I45" s="1013">
        <f>'rzis '!I50</f>
        <v/>
      </c>
      <c r="J45" s="993">
        <f>'rzis '!J50</f>
        <v/>
      </c>
      <c r="K45" s="993">
        <f>'rzis '!K50</f>
        <v/>
      </c>
      <c r="L45" s="993">
        <f>'rzis '!L50</f>
        <v/>
      </c>
      <c r="M45" s="993">
        <f>'rzis '!M50</f>
        <v/>
      </c>
      <c r="N45" s="993">
        <f>'rzis '!N50</f>
        <v/>
      </c>
      <c r="O45" s="993">
        <f>'rzis '!O50</f>
        <v/>
      </c>
      <c r="P45" s="993">
        <f>'rzis '!P50</f>
        <v/>
      </c>
      <c r="Q45" s="993">
        <f>'rzis '!Q50</f>
        <v/>
      </c>
      <c r="R45" s="993">
        <f>'rzis '!R50</f>
        <v/>
      </c>
      <c r="S45" s="993">
        <f>'rzis '!S50</f>
        <v/>
      </c>
      <c r="T45" s="993">
        <f>'rzis '!T50</f>
        <v/>
      </c>
      <c r="U45" s="993">
        <f>'rzis '!U50</f>
        <v/>
      </c>
    </row>
    <row r="46" ht="15" customHeight="1" s="248" thickBot="1">
      <c r="A46" s="215" t="inlineStr">
        <is>
          <t>IV</t>
        </is>
      </c>
      <c r="B46" s="165" t="inlineStr">
        <is>
          <t>Inne</t>
        </is>
      </c>
      <c r="C46" s="1014">
        <f>'rzis '!C51</f>
        <v/>
      </c>
      <c r="D46" s="1014">
        <f>'rzis '!D51</f>
        <v/>
      </c>
      <c r="E46" s="1014">
        <f>'rzis '!E51</f>
        <v/>
      </c>
      <c r="F46" s="1014">
        <f>'rzis '!F51</f>
        <v/>
      </c>
      <c r="G46" s="1014">
        <f>'rzis '!G51</f>
        <v/>
      </c>
      <c r="H46" s="1014">
        <f>'rzis '!H51</f>
        <v/>
      </c>
      <c r="I46" s="1014">
        <f>'rzis '!I51</f>
        <v/>
      </c>
      <c r="J46" s="993">
        <f>'rzis '!J51</f>
        <v/>
      </c>
      <c r="K46" s="993">
        <f>'rzis '!K51</f>
        <v/>
      </c>
      <c r="L46" s="993">
        <f>'rzis '!L51</f>
        <v/>
      </c>
      <c r="M46" s="993">
        <f>'rzis '!M51</f>
        <v/>
      </c>
      <c r="N46" s="993">
        <f>'rzis '!N51</f>
        <v/>
      </c>
      <c r="O46" s="993">
        <f>'rzis '!O51</f>
        <v/>
      </c>
      <c r="P46" s="993">
        <f>'rzis '!P51</f>
        <v/>
      </c>
      <c r="Q46" s="993">
        <f>'rzis '!Q51</f>
        <v/>
      </c>
      <c r="R46" s="993">
        <f>'rzis '!R51</f>
        <v/>
      </c>
      <c r="S46" s="993">
        <f>'rzis '!S51</f>
        <v/>
      </c>
      <c r="T46" s="993">
        <f>'rzis '!T51</f>
        <v/>
      </c>
      <c r="U46" s="993">
        <f>'rzis '!U51</f>
        <v/>
      </c>
    </row>
    <row r="47" ht="15" customHeight="1" s="248" thickBot="1">
      <c r="A47" s="222" t="inlineStr">
        <is>
          <t>I</t>
        </is>
      </c>
      <c r="B47" s="179" t="inlineStr">
        <is>
          <t>Zysk brutto (F+G-H)</t>
        </is>
      </c>
      <c r="C47" s="1010">
        <f>C31+C32-C40</f>
        <v/>
      </c>
      <c r="D47" s="1010">
        <f>D31+D32-D40</f>
        <v/>
      </c>
      <c r="E47" s="1010">
        <f>E31+E32-E40</f>
        <v/>
      </c>
      <c r="F47" s="1011">
        <f>F31+F32-F40</f>
        <v/>
      </c>
      <c r="G47" s="1011">
        <f>G31+G32-G40</f>
        <v/>
      </c>
      <c r="H47" s="1011">
        <f>H31+H32-H40</f>
        <v/>
      </c>
      <c r="I47" s="1011">
        <f>I31+I32-I40</f>
        <v/>
      </c>
      <c r="J47" s="993">
        <f>J31+J32-J40</f>
        <v/>
      </c>
      <c r="K47" s="993">
        <f>K31+K32-K40</f>
        <v/>
      </c>
      <c r="L47" s="993">
        <f>L31+L32-L40</f>
        <v/>
      </c>
      <c r="M47" s="993">
        <f>M31+M32-M40</f>
        <v/>
      </c>
      <c r="N47" s="993">
        <f>N31+N32-N40</f>
        <v/>
      </c>
      <c r="O47" s="993">
        <f>O31+O32-O40</f>
        <v/>
      </c>
      <c r="P47" s="993">
        <f>P31+P32-P40</f>
        <v/>
      </c>
      <c r="Q47" s="993">
        <f>Q31+Q32-Q40</f>
        <v/>
      </c>
      <c r="R47" s="993">
        <f>R31+R32-R40</f>
        <v/>
      </c>
      <c r="S47" s="993">
        <f>S31+S32-S40</f>
        <v/>
      </c>
      <c r="T47" s="993">
        <f>T31+T32-T40</f>
        <v/>
      </c>
      <c r="U47" s="993">
        <f>U31+U32-U40</f>
        <v/>
      </c>
    </row>
    <row r="48" ht="15" customHeight="1" s="248">
      <c r="A48" s="212" t="inlineStr">
        <is>
          <t>J</t>
        </is>
      </c>
      <c r="B48" s="206" t="inlineStr">
        <is>
          <t>Podatek dochodowy</t>
        </is>
      </c>
      <c r="C48" s="1024">
        <f>'rzis '!C53</f>
        <v/>
      </c>
      <c r="D48" s="1024">
        <f>'rzis '!D53</f>
        <v/>
      </c>
      <c r="E48" s="1024">
        <f>'rzis '!E53</f>
        <v/>
      </c>
      <c r="F48" s="1024">
        <f>'rzis '!F53</f>
        <v/>
      </c>
      <c r="G48" s="1024">
        <f>'rzis '!G53</f>
        <v/>
      </c>
      <c r="H48" s="1024">
        <f>'rzis '!H53</f>
        <v/>
      </c>
      <c r="I48" s="1024">
        <f>'rzis '!I53</f>
        <v/>
      </c>
      <c r="J48" s="993">
        <f>'rzis '!J53</f>
        <v/>
      </c>
      <c r="K48" s="993">
        <f>'rzis '!K53</f>
        <v/>
      </c>
      <c r="L48" s="993">
        <f>'rzis '!L53</f>
        <v/>
      </c>
      <c r="M48" s="993">
        <f>'rzis '!M53</f>
        <v/>
      </c>
      <c r="N48" s="993">
        <f>'rzis '!N53</f>
        <v/>
      </c>
      <c r="O48" s="993">
        <f>'rzis '!O53</f>
        <v/>
      </c>
      <c r="P48" s="993">
        <f>'rzis '!P53</f>
        <v/>
      </c>
      <c r="Q48" s="993">
        <f>'rzis '!Q53</f>
        <v/>
      </c>
      <c r="R48" s="993">
        <f>'rzis '!R53</f>
        <v/>
      </c>
      <c r="S48" s="993">
        <f>'rzis '!S53</f>
        <v/>
      </c>
      <c r="T48" s="993">
        <f>'rzis '!T53</f>
        <v/>
      </c>
      <c r="U48" s="993">
        <f>'rzis '!U53</f>
        <v/>
      </c>
    </row>
    <row r="49" ht="15" customHeight="1" s="248" thickBot="1">
      <c r="A49" s="215" t="inlineStr">
        <is>
          <t>K</t>
        </is>
      </c>
      <c r="B49" s="573" t="inlineStr">
        <is>
          <t>Pozostałe obowiązkowe zmniejszenia zysku (zwiększenia straty)</t>
        </is>
      </c>
      <c r="C49" s="1025">
        <f>'rzis '!C54</f>
        <v/>
      </c>
      <c r="D49" s="1025">
        <f>'rzis '!D54</f>
        <v/>
      </c>
      <c r="E49" s="1025">
        <f>'rzis '!E54</f>
        <v/>
      </c>
      <c r="F49" s="1025">
        <f>'rzis '!F54</f>
        <v/>
      </c>
      <c r="G49" s="1025">
        <f>'rzis '!G54</f>
        <v/>
      </c>
      <c r="H49" s="1025">
        <f>'rzis '!H54</f>
        <v/>
      </c>
      <c r="I49" s="1025">
        <f>'rzis '!I54</f>
        <v/>
      </c>
      <c r="J49" s="993">
        <f>'rzis '!J54</f>
        <v/>
      </c>
      <c r="K49" s="993">
        <f>'rzis '!K54</f>
        <v/>
      </c>
      <c r="L49" s="993">
        <f>'rzis '!L54</f>
        <v/>
      </c>
      <c r="M49" s="993">
        <f>'rzis '!M54</f>
        <v/>
      </c>
      <c r="N49" s="993">
        <f>'rzis '!N54</f>
        <v/>
      </c>
      <c r="O49" s="993">
        <f>'rzis '!O54</f>
        <v/>
      </c>
      <c r="P49" s="993">
        <f>'rzis '!P54</f>
        <v/>
      </c>
      <c r="Q49" s="993">
        <f>'rzis '!Q54</f>
        <v/>
      </c>
      <c r="R49" s="993">
        <f>'rzis '!R54</f>
        <v/>
      </c>
      <c r="S49" s="993">
        <f>'rzis '!S54</f>
        <v/>
      </c>
      <c r="T49" s="993">
        <f>'rzis '!T54</f>
        <v/>
      </c>
      <c r="U49" s="993">
        <f>'rzis '!U54</f>
        <v/>
      </c>
    </row>
    <row r="50" ht="15" customHeight="1" s="248" thickBot="1">
      <c r="A50" s="222" t="inlineStr">
        <is>
          <t>L</t>
        </is>
      </c>
      <c r="B50" s="179" t="inlineStr">
        <is>
          <t>Zysk netto (I-J-K)</t>
        </is>
      </c>
      <c r="C50" s="1010">
        <f>C47-C48-C49</f>
        <v/>
      </c>
      <c r="D50" s="1010">
        <f>D47-D48-D49</f>
        <v/>
      </c>
      <c r="E50" s="1010">
        <f>E47-E48-E49</f>
        <v/>
      </c>
      <c r="F50" s="1011">
        <f>F47-F48-F49</f>
        <v/>
      </c>
      <c r="G50" s="1011">
        <f>G47-G48-G49</f>
        <v/>
      </c>
      <c r="H50" s="1011">
        <f>H47-H48-H49</f>
        <v/>
      </c>
      <c r="I50" s="1011">
        <f>I47-I48-I49</f>
        <v/>
      </c>
      <c r="J50" s="993">
        <f>J47-J48-J49</f>
        <v/>
      </c>
      <c r="K50" s="993">
        <f>K47-K48-K49</f>
        <v/>
      </c>
      <c r="L50" s="993">
        <f>L47-L48-L49</f>
        <v/>
      </c>
      <c r="M50" s="993">
        <f>M47-M48-M49</f>
        <v/>
      </c>
      <c r="N50" s="993">
        <f>N47-N48-N49</f>
        <v/>
      </c>
      <c r="O50" s="993">
        <f>O47-O48-O49</f>
        <v/>
      </c>
      <c r="P50" s="993">
        <f>P47-P48-P49</f>
        <v/>
      </c>
      <c r="Q50" s="993">
        <f>Q47-Q48-Q49</f>
        <v/>
      </c>
      <c r="R50" s="993">
        <f>R47-R48-R49</f>
        <v/>
      </c>
      <c r="S50" s="993">
        <f>S47-S48-S49</f>
        <v/>
      </c>
      <c r="T50" s="993">
        <f>T47-T48-T49</f>
        <v/>
      </c>
      <c r="U50" s="993">
        <f>U47-U48-U49</f>
        <v/>
      </c>
    </row>
    <row r="51" ht="9.75" customHeight="1" s="248">
      <c r="B51" s="165" t="n"/>
      <c r="C51" s="6" t="n"/>
      <c r="D51" s="6" t="n"/>
      <c r="E51" s="6" t="n"/>
      <c r="F51" s="6" t="n"/>
      <c r="G51" s="6" t="n"/>
      <c r="H51" s="6" t="n"/>
      <c r="I51" s="6" t="n"/>
    </row>
    <row r="52">
      <c r="A52" s="209" t="n"/>
      <c r="B52" s="150" t="inlineStr">
        <is>
          <t xml:space="preserve">Spłacone raty kredytów i pożyczek </t>
        </is>
      </c>
      <c r="C52" s="1026">
        <f>'rzis '!C57</f>
        <v/>
      </c>
      <c r="D52" s="1026">
        <f>'rzis '!D57</f>
        <v/>
      </c>
      <c r="E52" s="1026">
        <f>'rzis '!E57</f>
        <v/>
      </c>
      <c r="F52" s="1026">
        <f>'rzis '!F57</f>
        <v/>
      </c>
      <c r="G52" s="1026">
        <f>'rzis '!G57</f>
        <v/>
      </c>
      <c r="H52" s="1026">
        <f>'rzis '!H57</f>
        <v/>
      </c>
      <c r="I52" s="1026">
        <f>'rzis '!I57</f>
        <v/>
      </c>
      <c r="J52" s="993">
        <f>'rzis '!J57</f>
        <v/>
      </c>
      <c r="K52" s="993">
        <f>'rzis '!K57</f>
        <v/>
      </c>
      <c r="L52" s="993">
        <f>'rzis '!L57</f>
        <v/>
      </c>
      <c r="M52" s="993">
        <f>'rzis '!M57</f>
        <v/>
      </c>
      <c r="N52" s="993">
        <f>'rzis '!N57</f>
        <v/>
      </c>
      <c r="O52" s="993">
        <f>'rzis '!O57</f>
        <v/>
      </c>
      <c r="P52" s="993">
        <f>'rzis '!P57</f>
        <v/>
      </c>
      <c r="Q52" s="993">
        <f>'rzis '!Q57</f>
        <v/>
      </c>
      <c r="R52" s="993">
        <f>'rzis '!R57</f>
        <v/>
      </c>
      <c r="S52" s="993">
        <f>'rzis '!S57</f>
        <v/>
      </c>
      <c r="T52" s="993">
        <f>'rzis '!T57</f>
        <v/>
      </c>
      <c r="U52" s="993">
        <f>'rzis '!U57</f>
        <v/>
      </c>
    </row>
    <row r="54">
      <c r="F54" s="246" t="n"/>
    </row>
    <row r="61">
      <c r="B61" s="121" t="n"/>
    </row>
    <row r="62">
      <c r="B62" s="121" t="n"/>
    </row>
    <row r="63">
      <c r="B63" s="53" t="n"/>
      <c r="C63" s="977" t="n"/>
      <c r="D63" s="977" t="n"/>
      <c r="E63" s="977" t="n"/>
      <c r="F63" s="977" t="n"/>
      <c r="G63" s="977" t="n"/>
      <c r="H63" s="977" t="n"/>
    </row>
    <row r="64">
      <c r="B64" s="53" t="n"/>
      <c r="C64" s="977" t="n"/>
      <c r="D64" s="977" t="n"/>
      <c r="E64" s="977" t="n"/>
      <c r="F64" s="977" t="n"/>
      <c r="G64" s="977" t="n"/>
      <c r="H64" s="977" t="n"/>
    </row>
    <row r="65">
      <c r="F65" s="246" t="n"/>
    </row>
    <row r="66">
      <c r="F66" s="246" t="n"/>
    </row>
    <row r="67">
      <c r="F67" s="246" t="n"/>
    </row>
    <row r="68">
      <c r="F68" s="246" t="n"/>
    </row>
    <row r="69">
      <c r="F69" s="246" t="n"/>
    </row>
    <row r="70">
      <c r="F70" s="246" t="n"/>
    </row>
    <row r="71">
      <c r="F71" s="246" t="n"/>
    </row>
    <row r="72">
      <c r="F72" s="246" t="n"/>
    </row>
    <row r="73">
      <c r="F73" s="246" t="n"/>
    </row>
    <row r="74">
      <c r="F74" s="246" t="n"/>
    </row>
    <row r="75">
      <c r="F75" s="246" t="n"/>
    </row>
    <row r="76">
      <c r="F76" s="246" t="n"/>
    </row>
    <row r="77">
      <c r="F77" s="246" t="n"/>
    </row>
    <row r="78">
      <c r="F78" s="246" t="n"/>
    </row>
    <row r="79">
      <c r="F79" s="246" t="n"/>
    </row>
    <row r="80">
      <c r="F80" s="246" t="n"/>
    </row>
    <row r="81">
      <c r="F81" s="246" t="n"/>
    </row>
    <row r="82">
      <c r="F82" s="246" t="n"/>
    </row>
    <row r="83">
      <c r="F83" s="246" t="n"/>
    </row>
    <row r="84">
      <c r="F84" s="246" t="n"/>
    </row>
    <row r="85">
      <c r="F85" s="246" t="n"/>
    </row>
    <row r="86">
      <c r="F86" s="246" t="n"/>
    </row>
    <row r="87">
      <c r="F87" s="246" t="n"/>
    </row>
    <row r="88">
      <c r="F88" s="246" t="n"/>
    </row>
    <row r="89">
      <c r="F89" s="246" t="n"/>
    </row>
    <row r="90">
      <c r="F90" s="246" t="n"/>
    </row>
    <row r="91">
      <c r="F91" s="246" t="n"/>
    </row>
    <row r="92">
      <c r="F92" s="246" t="n"/>
    </row>
    <row r="93">
      <c r="F93" s="246" t="n"/>
    </row>
    <row r="94">
      <c r="F94" s="246" t="n"/>
    </row>
    <row r="125" ht="15" customHeight="1" s="248">
      <c r="B125" s="3" t="n"/>
      <c r="C125" s="3" t="n"/>
      <c r="D125" s="3" t="n"/>
      <c r="E125" s="3" t="n"/>
      <c r="F125" s="3" t="n"/>
      <c r="G125" s="3" t="n"/>
      <c r="H125" s="3" t="n"/>
    </row>
    <row r="126" ht="15" customHeight="1" s="248">
      <c r="B126" s="3" t="n"/>
      <c r="C126" s="3" t="n"/>
      <c r="D126" s="3" t="n"/>
      <c r="E126" s="3" t="n"/>
      <c r="F126" s="3" t="n"/>
      <c r="G126" s="3" t="n"/>
      <c r="H126" s="3" t="n"/>
    </row>
    <row r="127" ht="15" customHeight="1" s="248">
      <c r="B127" s="3" t="n"/>
      <c r="C127" s="3" t="n"/>
      <c r="D127" s="3" t="n"/>
      <c r="E127" s="3" t="n"/>
      <c r="F127" s="3" t="n"/>
      <c r="G127" s="3" t="n"/>
      <c r="H127" s="3" t="n"/>
    </row>
    <row r="128" ht="15" customHeight="1" s="248"/>
    <row r="129" ht="25.5" customHeight="1" s="248"/>
    <row r="130" ht="15" customFormat="1" customHeight="1" s="165"/>
    <row r="131" ht="15" customFormat="1" customHeight="1" s="165"/>
    <row r="132" ht="15" customFormat="1" customHeight="1" s="165"/>
    <row r="133" ht="15" customFormat="1" customHeight="1" s="165"/>
    <row r="134" ht="15" customFormat="1" customHeight="1" s="165"/>
    <row r="135" ht="15" customFormat="1" customHeight="1" s="165"/>
    <row r="136" ht="15" customFormat="1" customHeight="1" s="165"/>
    <row r="137" ht="15" customFormat="1" customHeight="1" s="165"/>
    <row r="138" ht="15" customFormat="1" customHeight="1" s="165"/>
    <row r="139" ht="15" customFormat="1" customHeight="1" s="165">
      <c r="K139" s="7" t="n"/>
    </row>
    <row r="140" ht="15" customFormat="1" customHeight="1" s="165"/>
    <row r="141" ht="15" customFormat="1" customHeight="1" s="165"/>
    <row r="142" ht="15" customFormat="1" customHeight="1" s="165"/>
    <row r="143" ht="15" customFormat="1" customHeight="1" s="165"/>
    <row r="144" ht="15" customFormat="1" customHeight="1" s="165"/>
    <row r="145" ht="15" customFormat="1" customHeight="1" s="165"/>
    <row r="146" ht="15" customFormat="1" customHeight="1" s="165"/>
    <row r="147" ht="15" customFormat="1" customHeight="1" s="165"/>
    <row r="148" ht="15" customFormat="1" customHeight="1" s="165"/>
    <row r="149" ht="15" customFormat="1" customHeight="1" s="165"/>
    <row r="150" ht="15" customFormat="1" customHeight="1" s="165"/>
    <row r="151" ht="15" customFormat="1" customHeight="1" s="165"/>
    <row r="152" ht="15" customFormat="1" customHeight="1" s="165"/>
    <row r="153" ht="15" customFormat="1" customHeight="1" s="165"/>
    <row r="154" ht="15" customFormat="1" customHeight="1" s="165"/>
    <row r="155" ht="15" customFormat="1" customHeight="1" s="165"/>
    <row r="156" ht="15" customFormat="1" customHeight="1" s="165"/>
    <row r="157" ht="15" customFormat="1" customHeight="1" s="165"/>
    <row r="158" ht="15" customFormat="1" customHeight="1" s="165"/>
    <row r="159" ht="15" customFormat="1" customHeight="1" s="165"/>
    <row r="160" ht="15" customFormat="1" customHeight="1" s="165"/>
    <row r="161" ht="15" customFormat="1" customHeight="1" s="165"/>
    <row r="162" ht="15" customFormat="1" customHeight="1" s="165"/>
    <row r="163" ht="15" customFormat="1" customHeight="1" s="165"/>
    <row r="164" ht="15" customFormat="1" customHeight="1" s="165"/>
    <row r="165" ht="15" customFormat="1" customHeight="1" s="165"/>
    <row r="166" ht="15" customFormat="1" customHeight="1" s="165"/>
    <row r="167" ht="15" customFormat="1" customHeight="1" s="165"/>
    <row r="192">
      <c r="B192" s="3" t="n"/>
      <c r="C192" s="3" t="n"/>
      <c r="D192" s="3" t="n"/>
      <c r="E192" s="3" t="n"/>
      <c r="F192" s="3" t="n"/>
      <c r="G192" s="3" t="n"/>
      <c r="H192" s="3" t="n"/>
    </row>
    <row r="193">
      <c r="B193" s="3" t="n"/>
      <c r="C193" s="3" t="n"/>
      <c r="D193" s="3" t="n"/>
      <c r="E193" s="3" t="n"/>
      <c r="F193" s="3" t="n"/>
      <c r="G193" s="3" t="n"/>
      <c r="H193" s="3" t="n"/>
    </row>
    <row r="206">
      <c r="B206" s="9" t="n"/>
      <c r="C206" s="9" t="n"/>
      <c r="D206" s="9" t="n"/>
      <c r="E206" s="9" t="n"/>
      <c r="F206" s="9" t="n"/>
      <c r="G206" s="9" t="n"/>
      <c r="H206" s="9" t="n"/>
    </row>
    <row r="207">
      <c r="B207" s="9" t="n"/>
      <c r="C207" s="9" t="n"/>
      <c r="D207" s="9" t="n"/>
      <c r="E207" s="9" t="n"/>
      <c r="F207" s="9" t="n"/>
      <c r="G207" s="9" t="n"/>
      <c r="H207" s="9" t="n"/>
    </row>
    <row r="208">
      <c r="B208" s="9" t="n"/>
      <c r="C208" s="9" t="n"/>
      <c r="D208" s="9" t="n"/>
      <c r="E208" s="9" t="n"/>
      <c r="F208" s="9" t="n"/>
      <c r="G208" s="9" t="n"/>
      <c r="H208" s="9" t="n"/>
    </row>
    <row r="209">
      <c r="B209" s="9" t="n"/>
      <c r="C209" s="9" t="n"/>
      <c r="D209" s="9" t="n"/>
      <c r="E209" s="9" t="n"/>
      <c r="F209" s="9" t="n"/>
      <c r="G209" s="9" t="n"/>
      <c r="H209" s="9" t="n"/>
    </row>
    <row r="210">
      <c r="B210" s="9" t="n"/>
      <c r="C210" s="9" t="n"/>
      <c r="D210" s="9" t="n"/>
      <c r="E210" s="9" t="n"/>
      <c r="F210" s="9" t="n"/>
      <c r="G210" s="9" t="n"/>
      <c r="H210" s="9" t="n"/>
    </row>
    <row r="211">
      <c r="B211" s="9" t="n"/>
      <c r="C211" s="9" t="n"/>
      <c r="D211" s="9" t="n"/>
      <c r="E211" s="9" t="n"/>
      <c r="F211" s="9" t="n"/>
      <c r="G211" s="9" t="n"/>
      <c r="H211" s="9" t="n"/>
    </row>
    <row r="212">
      <c r="B212" s="9" t="n"/>
      <c r="C212" s="9" t="n"/>
      <c r="D212" s="9" t="n"/>
      <c r="E212" s="9" t="n"/>
      <c r="F212" s="9" t="n"/>
      <c r="G212" s="9" t="n"/>
      <c r="H212" s="9" t="n"/>
    </row>
    <row r="213">
      <c r="B213" s="9" t="n"/>
      <c r="C213" s="9" t="n"/>
      <c r="D213" s="9" t="n"/>
      <c r="E213" s="9" t="n"/>
      <c r="F213" s="9" t="n"/>
      <c r="G213" s="9" t="n"/>
      <c r="H213" s="9" t="n"/>
    </row>
    <row r="214">
      <c r="B214" s="9" t="n"/>
      <c r="C214" s="9" t="n"/>
      <c r="D214" s="9" t="n"/>
      <c r="E214" s="9" t="n"/>
      <c r="F214" s="9" t="n"/>
      <c r="G214" s="9" t="n"/>
      <c r="H214" s="9" t="n"/>
    </row>
    <row r="215">
      <c r="B215" s="9" t="n"/>
      <c r="C215" s="9" t="n"/>
      <c r="D215" s="9" t="n"/>
      <c r="E215" s="9" t="n"/>
      <c r="F215" s="9" t="n"/>
      <c r="G215" s="9" t="n"/>
      <c r="H215" s="9" t="n"/>
    </row>
    <row r="216">
      <c r="B216" s="9" t="n"/>
      <c r="C216" s="9" t="n"/>
      <c r="D216" s="9" t="n"/>
      <c r="E216" s="9" t="n"/>
      <c r="F216" s="9" t="n"/>
      <c r="G216" s="9" t="n"/>
      <c r="H216" s="9" t="n"/>
    </row>
    <row r="217">
      <c r="B217" s="9" t="n"/>
      <c r="C217" s="9" t="n"/>
      <c r="D217" s="9" t="n"/>
      <c r="E217" s="9" t="n"/>
      <c r="F217" s="9" t="n"/>
      <c r="G217" s="9" t="n"/>
      <c r="H217" s="9" t="n"/>
    </row>
    <row r="218">
      <c r="B218" s="9" t="n"/>
      <c r="C218" s="9" t="n"/>
      <c r="D218" s="9" t="n"/>
      <c r="E218" s="9" t="n"/>
      <c r="F218" s="9" t="n"/>
      <c r="G218" s="9" t="n"/>
      <c r="H218" s="9" t="n"/>
    </row>
    <row r="219">
      <c r="B219" s="9" t="n"/>
      <c r="C219" s="9" t="n"/>
      <c r="D219" s="9" t="n"/>
      <c r="E219" s="9" t="n"/>
      <c r="F219" s="9" t="n"/>
      <c r="G219" s="9" t="n"/>
      <c r="H219" s="9" t="n"/>
    </row>
    <row r="220">
      <c r="B220" s="9" t="n"/>
      <c r="C220" s="9" t="n"/>
      <c r="D220" s="9" t="n"/>
      <c r="E220" s="9" t="n"/>
      <c r="F220" s="9" t="n"/>
      <c r="G220" s="9" t="n"/>
      <c r="H220" s="9" t="n"/>
    </row>
    <row r="221">
      <c r="B221" s="9" t="n"/>
      <c r="C221" s="9" t="n"/>
      <c r="D221" s="9" t="n"/>
      <c r="E221" s="9" t="n"/>
      <c r="F221" s="9" t="n"/>
      <c r="G221" s="9" t="n"/>
      <c r="H221" s="9" t="n"/>
    </row>
    <row r="222">
      <c r="B222" s="9" t="n"/>
      <c r="C222" s="9" t="n"/>
      <c r="D222" s="9" t="n"/>
      <c r="E222" s="9" t="n"/>
      <c r="F222" s="9" t="n"/>
      <c r="G222" s="9" t="n"/>
      <c r="H222" s="9" t="n"/>
    </row>
    <row r="223">
      <c r="B223" s="9" t="n"/>
      <c r="C223" s="9" t="n"/>
      <c r="D223" s="9" t="n"/>
      <c r="E223" s="9" t="n"/>
      <c r="F223" s="9" t="n"/>
      <c r="G223" s="9" t="n"/>
      <c r="H223" s="9" t="n"/>
    </row>
    <row r="224">
      <c r="B224" s="9" t="n"/>
      <c r="C224" s="9" t="n"/>
      <c r="D224" s="9" t="n"/>
      <c r="E224" s="9" t="n"/>
      <c r="F224" s="9" t="n"/>
      <c r="G224" s="9" t="n"/>
      <c r="H224" s="9" t="n"/>
    </row>
    <row r="225">
      <c r="B225" s="9" t="n"/>
      <c r="C225" s="9" t="n"/>
      <c r="D225" s="9" t="n"/>
      <c r="E225" s="9" t="n"/>
      <c r="F225" s="9" t="n"/>
      <c r="G225" s="9" t="n"/>
      <c r="H225" s="9" t="n"/>
    </row>
    <row r="226">
      <c r="B226" s="9" t="n"/>
      <c r="C226" s="9" t="n"/>
      <c r="D226" s="9" t="n"/>
      <c r="E226" s="9" t="n"/>
      <c r="F226" s="9" t="n"/>
      <c r="G226" s="9" t="n"/>
      <c r="H226" s="9" t="n"/>
    </row>
    <row r="227">
      <c r="B227" s="9" t="n"/>
      <c r="C227" s="9" t="n"/>
      <c r="D227" s="9" t="n"/>
      <c r="E227" s="9" t="n"/>
      <c r="F227" s="9" t="n"/>
      <c r="G227" s="9" t="n"/>
      <c r="H227" s="9" t="n"/>
    </row>
    <row r="228">
      <c r="B228" s="9" t="n"/>
      <c r="C228" s="9" t="n"/>
      <c r="D228" s="9" t="n"/>
      <c r="E228" s="9" t="n"/>
      <c r="F228" s="9" t="n"/>
      <c r="G228" s="9" t="n"/>
      <c r="H228" s="9" t="n"/>
    </row>
    <row r="229">
      <c r="B229" s="9" t="n"/>
      <c r="C229" s="9" t="n"/>
      <c r="D229" s="9" t="n"/>
      <c r="E229" s="9" t="n"/>
      <c r="F229" s="9" t="n"/>
      <c r="G229" s="9" t="n"/>
      <c r="H229" s="9" t="n"/>
    </row>
    <row r="230">
      <c r="B230" s="9" t="n"/>
      <c r="C230" s="9" t="n"/>
      <c r="D230" s="9" t="n"/>
      <c r="E230" s="9" t="n"/>
      <c r="F230" s="9" t="n"/>
      <c r="G230" s="9" t="n"/>
      <c r="H230" s="9" t="n"/>
    </row>
    <row r="231">
      <c r="B231" s="9" t="n"/>
      <c r="C231" s="9" t="n"/>
      <c r="D231" s="9" t="n"/>
      <c r="E231" s="9" t="n"/>
      <c r="F231" s="9" t="n"/>
      <c r="G231" s="9" t="n"/>
      <c r="H231" s="9" t="n"/>
    </row>
    <row r="232">
      <c r="B232" s="9" t="n"/>
      <c r="C232" s="9" t="n"/>
      <c r="D232" s="9" t="n"/>
      <c r="E232" s="9" t="n"/>
      <c r="F232" s="9" t="n"/>
      <c r="G232" s="9" t="n"/>
      <c r="H232" s="9" t="n"/>
    </row>
    <row r="233">
      <c r="B233" s="9" t="n"/>
      <c r="C233" s="9" t="n"/>
      <c r="D233" s="9" t="n"/>
      <c r="E233" s="9" t="n"/>
      <c r="F233" s="9" t="n"/>
      <c r="G233" s="9" t="n"/>
      <c r="H233" s="9" t="n"/>
    </row>
    <row r="234">
      <c r="B234" s="9" t="n"/>
      <c r="C234" s="9" t="n"/>
      <c r="D234" s="9" t="n"/>
      <c r="E234" s="9" t="n"/>
      <c r="F234" s="9" t="n"/>
      <c r="G234" s="9" t="n"/>
      <c r="H234" s="9" t="n"/>
    </row>
    <row r="235">
      <c r="B235" s="9" t="n"/>
      <c r="C235" s="9" t="n"/>
      <c r="D235" s="9" t="n"/>
      <c r="E235" s="9" t="n"/>
      <c r="F235" s="9" t="n"/>
      <c r="G235" s="9" t="n"/>
      <c r="H235" s="9" t="n"/>
    </row>
    <row r="236">
      <c r="B236" s="9" t="n"/>
      <c r="C236" s="9" t="n"/>
      <c r="D236" s="9" t="n"/>
      <c r="E236" s="9" t="n"/>
      <c r="F236" s="9" t="n"/>
      <c r="G236" s="9" t="n"/>
      <c r="H236" s="9" t="n"/>
    </row>
    <row r="237">
      <c r="B237" s="9" t="n"/>
      <c r="C237" s="9" t="n"/>
      <c r="D237" s="9" t="n"/>
      <c r="E237" s="9" t="n"/>
      <c r="F237" s="9" t="n"/>
      <c r="G237" s="9" t="n"/>
      <c r="H237" s="9" t="n"/>
    </row>
    <row r="238">
      <c r="B238" s="9" t="n"/>
      <c r="C238" s="9" t="n"/>
      <c r="D238" s="9" t="n"/>
      <c r="E238" s="9" t="n"/>
      <c r="F238" s="9" t="n"/>
      <c r="G238" s="9" t="n"/>
      <c r="H238" s="9" t="n"/>
    </row>
    <row r="239">
      <c r="B239" s="9" t="n"/>
      <c r="C239" s="9" t="n"/>
      <c r="D239" s="9" t="n"/>
      <c r="E239" s="9" t="n"/>
      <c r="F239" s="9" t="n"/>
      <c r="G239" s="9" t="n"/>
      <c r="H239" s="9" t="n"/>
    </row>
    <row r="240">
      <c r="B240" s="9" t="n"/>
      <c r="C240" s="9" t="n"/>
      <c r="D240" s="9" t="n"/>
      <c r="E240" s="9" t="n"/>
      <c r="F240" s="9" t="n"/>
      <c r="G240" s="9" t="n"/>
      <c r="H240" s="9" t="n"/>
    </row>
    <row r="241">
      <c r="B241" s="9" t="n"/>
      <c r="C241" s="9" t="n"/>
      <c r="D241" s="9" t="n"/>
      <c r="E241" s="9" t="n"/>
      <c r="F241" s="9" t="n"/>
      <c r="G241" s="9" t="n"/>
      <c r="H241" s="9" t="n"/>
    </row>
    <row r="242">
      <c r="B242" s="9" t="n"/>
      <c r="C242" s="9" t="n"/>
      <c r="D242" s="9" t="n"/>
      <c r="E242" s="9" t="n"/>
      <c r="F242" s="9" t="n"/>
      <c r="G242" s="9" t="n"/>
      <c r="H242" s="9" t="n"/>
    </row>
    <row r="243">
      <c r="B243" s="9" t="n"/>
      <c r="C243" s="9" t="n"/>
      <c r="D243" s="9" t="n"/>
      <c r="E243" s="9" t="n"/>
      <c r="F243" s="9" t="n"/>
      <c r="G243" s="9" t="n"/>
      <c r="H243" s="9" t="n"/>
    </row>
    <row r="244">
      <c r="B244" s="9" t="n"/>
      <c r="C244" s="9" t="n"/>
      <c r="D244" s="9" t="n"/>
      <c r="E244" s="9" t="n"/>
      <c r="F244" s="9" t="n"/>
      <c r="G244" s="9" t="n"/>
      <c r="H244" s="9" t="n"/>
    </row>
    <row r="245">
      <c r="B245" s="9" t="n"/>
      <c r="C245" s="9" t="n"/>
      <c r="D245" s="9" t="n"/>
      <c r="E245" s="9" t="n"/>
      <c r="F245" s="9" t="n"/>
      <c r="G245" s="9" t="n"/>
      <c r="H245" s="9" t="n"/>
    </row>
    <row r="246">
      <c r="B246" s="9" t="n"/>
      <c r="C246" s="9" t="n"/>
      <c r="D246" s="9" t="n"/>
      <c r="E246" s="9" t="n"/>
      <c r="F246" s="9" t="n"/>
      <c r="G246" s="9" t="n"/>
      <c r="H246" s="9" t="n"/>
    </row>
    <row r="247">
      <c r="B247" s="9" t="n"/>
      <c r="C247" s="9" t="n"/>
      <c r="D247" s="9" t="n"/>
      <c r="E247" s="9" t="n"/>
      <c r="F247" s="9" t="n"/>
      <c r="G247" s="9" t="n"/>
      <c r="H247" s="9" t="n"/>
    </row>
    <row r="248">
      <c r="B248" s="9" t="n"/>
      <c r="C248" s="9" t="n"/>
      <c r="D248" s="9" t="n"/>
      <c r="E248" s="9" t="n"/>
      <c r="F248" s="9" t="n"/>
      <c r="G248" s="9" t="n"/>
      <c r="H248" s="9" t="n"/>
    </row>
    <row r="249">
      <c r="B249" s="9" t="n"/>
      <c r="C249" s="9" t="n"/>
      <c r="D249" s="9" t="n"/>
      <c r="E249" s="9" t="n"/>
      <c r="F249" s="9" t="n"/>
      <c r="G249" s="9" t="n"/>
      <c r="H249" s="9" t="n"/>
    </row>
    <row r="250">
      <c r="B250" s="9" t="n"/>
      <c r="C250" s="9" t="n"/>
      <c r="D250" s="9" t="n"/>
      <c r="E250" s="9" t="n"/>
      <c r="F250" s="9" t="n"/>
      <c r="G250" s="9" t="n"/>
      <c r="H250" s="9" t="n"/>
    </row>
    <row r="251">
      <c r="B251" s="9" t="n"/>
      <c r="C251" s="9" t="n"/>
      <c r="D251" s="9" t="n"/>
      <c r="E251" s="9" t="n"/>
      <c r="F251" s="9" t="n"/>
      <c r="G251" s="9" t="n"/>
      <c r="H251" s="9" t="n"/>
    </row>
    <row r="252">
      <c r="B252" s="9" t="n"/>
      <c r="C252" s="9" t="n"/>
      <c r="D252" s="9" t="n"/>
      <c r="E252" s="9" t="n"/>
      <c r="F252" s="9" t="n"/>
      <c r="G252" s="9" t="n"/>
      <c r="H252" s="9" t="n"/>
    </row>
    <row r="253">
      <c r="B253" s="9" t="n"/>
      <c r="C253" s="9" t="n"/>
      <c r="D253" s="9" t="n"/>
      <c r="E253" s="9" t="n"/>
      <c r="F253" s="9" t="n"/>
      <c r="G253" s="9" t="n"/>
      <c r="H253" s="9" t="n"/>
    </row>
    <row r="254">
      <c r="B254" s="9" t="n"/>
      <c r="C254" s="9" t="n"/>
      <c r="D254" s="9" t="n"/>
      <c r="E254" s="9" t="n"/>
      <c r="F254" s="9" t="n"/>
      <c r="G254" s="9" t="n"/>
      <c r="H254" s="9" t="n"/>
    </row>
    <row r="255">
      <c r="B255" s="9" t="n"/>
      <c r="C255" s="9" t="n"/>
      <c r="D255" s="9" t="n"/>
      <c r="E255" s="9" t="n"/>
      <c r="F255" s="9" t="n"/>
      <c r="G255" s="9" t="n"/>
      <c r="H255" s="9" t="n"/>
    </row>
    <row r="256">
      <c r="B256" s="9" t="n"/>
      <c r="C256" s="9" t="n"/>
      <c r="D256" s="9" t="n"/>
      <c r="E256" s="9" t="n"/>
      <c r="F256" s="9" t="n"/>
      <c r="G256" s="9" t="n"/>
      <c r="H256" s="9" t="n"/>
    </row>
    <row r="257">
      <c r="B257" s="9" t="n"/>
      <c r="C257" s="9" t="n"/>
      <c r="D257" s="9" t="n"/>
      <c r="E257" s="9" t="n"/>
      <c r="F257" s="9" t="n"/>
      <c r="G257" s="9" t="n"/>
      <c r="H257" s="9" t="n"/>
    </row>
    <row r="258">
      <c r="B258" s="9" t="n"/>
      <c r="C258" s="9" t="n"/>
      <c r="D258" s="9" t="n"/>
      <c r="E258" s="9" t="n"/>
      <c r="F258" s="9" t="n"/>
      <c r="G258" s="9" t="n"/>
      <c r="H258" s="9" t="n"/>
    </row>
    <row r="259">
      <c r="B259" s="9" t="n"/>
      <c r="C259" s="9" t="n"/>
      <c r="D259" s="9" t="n"/>
      <c r="E259" s="9" t="n"/>
      <c r="F259" s="9" t="n"/>
      <c r="G259" s="9" t="n"/>
      <c r="H259" s="9" t="n"/>
    </row>
    <row r="260">
      <c r="B260" s="9" t="n"/>
      <c r="C260" s="9" t="n"/>
      <c r="D260" s="9" t="n"/>
      <c r="E260" s="9" t="n"/>
      <c r="F260" s="9" t="n"/>
      <c r="G260" s="9" t="n"/>
      <c r="H260" s="9" t="n"/>
    </row>
    <row r="261">
      <c r="B261" s="9" t="n"/>
      <c r="C261" s="9" t="n"/>
      <c r="D261" s="9" t="n"/>
      <c r="E261" s="9" t="n"/>
      <c r="F261" s="9" t="n"/>
      <c r="G261" s="9" t="n"/>
      <c r="H261" s="9" t="n"/>
    </row>
    <row r="262">
      <c r="B262" s="9" t="n"/>
      <c r="C262" s="9" t="n"/>
      <c r="D262" s="9" t="n"/>
      <c r="E262" s="9" t="n"/>
      <c r="F262" s="9" t="n"/>
      <c r="G262" s="9" t="n"/>
      <c r="H262" s="9" t="n"/>
    </row>
    <row r="263">
      <c r="B263" s="9" t="n"/>
      <c r="C263" s="9" t="n"/>
      <c r="D263" s="9" t="n"/>
      <c r="E263" s="9" t="n"/>
      <c r="F263" s="9" t="n"/>
      <c r="G263" s="9" t="n"/>
      <c r="H263" s="9" t="n"/>
    </row>
    <row r="264">
      <c r="B264" s="9" t="n"/>
      <c r="C264" s="9" t="n"/>
      <c r="D264" s="9" t="n"/>
      <c r="E264" s="9" t="n"/>
      <c r="F264" s="9" t="n"/>
      <c r="G264" s="9" t="n"/>
      <c r="H264" s="9" t="n"/>
    </row>
    <row r="265">
      <c r="B265" s="9" t="n"/>
      <c r="C265" s="9" t="n"/>
      <c r="D265" s="9" t="n"/>
      <c r="E265" s="9" t="n"/>
      <c r="F265" s="9" t="n"/>
      <c r="G265" s="9" t="n"/>
      <c r="H265" s="9" t="n"/>
    </row>
    <row r="266">
      <c r="B266" s="9" t="n"/>
      <c r="C266" s="9" t="n"/>
      <c r="D266" s="9" t="n"/>
      <c r="E266" s="9" t="n"/>
      <c r="F266" s="9" t="n"/>
      <c r="G266" s="9" t="n"/>
      <c r="H266" s="9" t="n"/>
    </row>
    <row r="267">
      <c r="B267" s="9" t="n"/>
      <c r="C267" s="9" t="n"/>
      <c r="D267" s="9" t="n"/>
      <c r="E267" s="9" t="n"/>
      <c r="F267" s="9" t="n"/>
      <c r="G267" s="9" t="n"/>
      <c r="H267" s="9" t="n"/>
    </row>
    <row r="268">
      <c r="B268" s="9" t="n"/>
      <c r="C268" s="9" t="n"/>
      <c r="D268" s="9" t="n"/>
      <c r="E268" s="9" t="n"/>
      <c r="F268" s="9" t="n"/>
      <c r="G268" s="9" t="n"/>
      <c r="H268" s="9" t="n"/>
    </row>
    <row r="269">
      <c r="B269" s="9" t="n"/>
      <c r="C269" s="9" t="n"/>
      <c r="D269" s="9" t="n"/>
      <c r="E269" s="9" t="n"/>
      <c r="F269" s="9" t="n"/>
      <c r="G269" s="9" t="n"/>
      <c r="H269" s="9" t="n"/>
    </row>
    <row r="270">
      <c r="B270" s="9" t="n"/>
      <c r="C270" s="9" t="n"/>
      <c r="D270" s="9" t="n"/>
      <c r="E270" s="9" t="n"/>
      <c r="F270" s="9" t="n"/>
      <c r="G270" s="9" t="n"/>
      <c r="H270" s="9" t="n"/>
    </row>
    <row r="271">
      <c r="B271" s="9" t="n"/>
      <c r="C271" s="9" t="n"/>
      <c r="D271" s="9" t="n"/>
      <c r="E271" s="9" t="n"/>
      <c r="F271" s="9" t="n"/>
      <c r="G271" s="9" t="n"/>
      <c r="H271" s="9" t="n"/>
    </row>
    <row r="272">
      <c r="B272" s="9" t="n"/>
      <c r="C272" s="9" t="n"/>
      <c r="D272" s="9" t="n"/>
      <c r="E272" s="9" t="n"/>
      <c r="F272" s="9" t="n"/>
      <c r="G272" s="9" t="n"/>
      <c r="H272" s="9" t="n"/>
    </row>
    <row r="273">
      <c r="B273" s="9" t="n"/>
      <c r="C273" s="9" t="n"/>
      <c r="D273" s="9" t="n"/>
      <c r="E273" s="9" t="n"/>
      <c r="F273" s="9" t="n"/>
      <c r="G273" s="9" t="n"/>
      <c r="H273" s="9" t="n"/>
    </row>
    <row r="274">
      <c r="B274" s="9" t="n"/>
      <c r="C274" s="9" t="n"/>
      <c r="D274" s="9" t="n"/>
      <c r="E274" s="9" t="n"/>
      <c r="F274" s="9" t="n"/>
      <c r="G274" s="9" t="n"/>
      <c r="H274" s="9" t="n"/>
    </row>
    <row r="275">
      <c r="B275" s="9" t="n"/>
      <c r="C275" s="9" t="n"/>
      <c r="D275" s="9" t="n"/>
      <c r="E275" s="9" t="n"/>
      <c r="F275" s="9" t="n"/>
      <c r="G275" s="9" t="n"/>
      <c r="H275" s="9" t="n"/>
    </row>
    <row r="276">
      <c r="B276" s="9" t="n"/>
      <c r="C276" s="9" t="n"/>
      <c r="D276" s="9" t="n"/>
      <c r="E276" s="9" t="n"/>
      <c r="F276" s="9" t="n"/>
      <c r="G276" s="9" t="n"/>
      <c r="H276" s="9" t="n"/>
    </row>
    <row r="277">
      <c r="B277" s="9" t="n"/>
      <c r="C277" s="9" t="n"/>
      <c r="D277" s="9" t="n"/>
      <c r="E277" s="9" t="n"/>
      <c r="F277" s="9" t="n"/>
      <c r="G277" s="9" t="n"/>
      <c r="H277" s="9" t="n"/>
    </row>
    <row r="278">
      <c r="B278" s="9" t="n"/>
      <c r="C278" s="9" t="n"/>
      <c r="D278" s="9" t="n"/>
      <c r="E278" s="9" t="n"/>
      <c r="F278" s="9" t="n"/>
      <c r="G278" s="9" t="n"/>
      <c r="H278" s="9" t="n"/>
    </row>
    <row r="279">
      <c r="B279" s="9" t="n"/>
      <c r="C279" s="9" t="n"/>
      <c r="D279" s="9" t="n"/>
      <c r="E279" s="9" t="n"/>
      <c r="F279" s="9" t="n"/>
      <c r="G279" s="9" t="n"/>
      <c r="H279" s="9" t="n"/>
    </row>
    <row r="280">
      <c r="B280" s="9" t="n"/>
      <c r="C280" s="9" t="n"/>
      <c r="D280" s="9" t="n"/>
      <c r="E280" s="9" t="n"/>
      <c r="F280" s="9" t="n"/>
      <c r="G280" s="9" t="n"/>
      <c r="H280" s="9" t="n"/>
    </row>
    <row r="281">
      <c r="B281" s="9" t="n"/>
      <c r="C281" s="9" t="n"/>
      <c r="D281" s="9" t="n"/>
      <c r="E281" s="9" t="n"/>
      <c r="F281" s="9" t="n"/>
      <c r="G281" s="9" t="n"/>
      <c r="H281" s="9" t="n"/>
    </row>
    <row r="282">
      <c r="B282" s="9" t="n"/>
      <c r="C282" s="9" t="n"/>
      <c r="D282" s="9" t="n"/>
      <c r="E282" s="9" t="n"/>
      <c r="F282" s="9" t="n"/>
      <c r="G282" s="9" t="n"/>
      <c r="H282" s="9" t="n"/>
    </row>
    <row r="283">
      <c r="B283" s="9" t="n"/>
      <c r="C283" s="9" t="n"/>
      <c r="D283" s="9" t="n"/>
      <c r="E283" s="9" t="n"/>
      <c r="F283" s="9" t="n"/>
      <c r="G283" s="9" t="n"/>
      <c r="H283" s="9" t="n"/>
    </row>
    <row r="284">
      <c r="B284" s="9" t="n"/>
      <c r="C284" s="9" t="n"/>
      <c r="D284" s="9" t="n"/>
      <c r="E284" s="9" t="n"/>
      <c r="F284" s="9" t="n"/>
      <c r="G284" s="9" t="n"/>
      <c r="H284" s="9" t="n"/>
    </row>
    <row r="285">
      <c r="B285" s="9" t="n"/>
      <c r="C285" s="9" t="n"/>
      <c r="D285" s="9" t="n"/>
      <c r="E285" s="9" t="n"/>
      <c r="F285" s="9" t="n"/>
      <c r="G285" s="9" t="n"/>
      <c r="H285" s="9" t="n"/>
    </row>
    <row r="286">
      <c r="B286" s="9" t="n"/>
      <c r="C286" s="9" t="n"/>
      <c r="D286" s="9" t="n"/>
      <c r="E286" s="9" t="n"/>
      <c r="F286" s="9" t="n"/>
      <c r="G286" s="9" t="n"/>
      <c r="H286" s="9" t="n"/>
    </row>
    <row r="287">
      <c r="B287" s="9" t="n"/>
      <c r="C287" s="9" t="n"/>
      <c r="D287" s="9" t="n"/>
      <c r="E287" s="9" t="n"/>
      <c r="F287" s="9" t="n"/>
      <c r="G287" s="9" t="n"/>
      <c r="H287" s="9" t="n"/>
    </row>
    <row r="288">
      <c r="B288" s="9" t="n"/>
      <c r="C288" s="9" t="n"/>
      <c r="D288" s="9" t="n"/>
      <c r="E288" s="9" t="n"/>
      <c r="F288" s="9" t="n"/>
      <c r="G288" s="9" t="n"/>
      <c r="H288" s="9" t="n"/>
    </row>
    <row r="289">
      <c r="B289" s="9" t="n"/>
      <c r="C289" s="9" t="n"/>
      <c r="D289" s="9" t="n"/>
      <c r="E289" s="9" t="n"/>
      <c r="F289" s="9" t="n"/>
      <c r="G289" s="9" t="n"/>
      <c r="H289" s="9" t="n"/>
    </row>
    <row r="290">
      <c r="B290" s="9" t="n"/>
      <c r="C290" s="9" t="n"/>
      <c r="D290" s="9" t="n"/>
      <c r="E290" s="9" t="n"/>
      <c r="F290" s="9" t="n"/>
      <c r="G290" s="9" t="n"/>
      <c r="H290" s="9" t="n"/>
    </row>
    <row r="291">
      <c r="B291" s="9" t="n"/>
      <c r="C291" s="9" t="n"/>
      <c r="D291" s="9" t="n"/>
      <c r="E291" s="9" t="n"/>
      <c r="F291" s="9" t="n"/>
      <c r="G291" s="9" t="n"/>
      <c r="H291" s="9" t="n"/>
    </row>
    <row r="292">
      <c r="B292" s="9" t="n"/>
      <c r="C292" s="9" t="n"/>
      <c r="D292" s="9" t="n"/>
      <c r="E292" s="9" t="n"/>
      <c r="F292" s="9" t="n"/>
      <c r="G292" s="9" t="n"/>
      <c r="H292" s="9" t="n"/>
    </row>
    <row r="293">
      <c r="B293" s="9" t="n"/>
      <c r="C293" s="9" t="n"/>
      <c r="D293" s="9" t="n"/>
      <c r="E293" s="9" t="n"/>
      <c r="F293" s="9" t="n"/>
      <c r="G293" s="9" t="n"/>
      <c r="H293" s="9" t="n"/>
    </row>
    <row r="294">
      <c r="B294" s="9" t="n"/>
      <c r="C294" s="9" t="n"/>
      <c r="D294" s="9" t="n"/>
      <c r="E294" s="9" t="n"/>
      <c r="F294" s="9" t="n"/>
      <c r="G294" s="9" t="n"/>
      <c r="H294" s="9" t="n"/>
    </row>
    <row r="295">
      <c r="B295" s="9" t="n"/>
      <c r="C295" s="9" t="n"/>
      <c r="D295" s="9" t="n"/>
      <c r="E295" s="9" t="n"/>
      <c r="F295" s="9" t="n"/>
      <c r="G295" s="9" t="n"/>
      <c r="H295" s="9" t="n"/>
    </row>
    <row r="296">
      <c r="B296" s="9" t="n"/>
      <c r="C296" s="9" t="n"/>
      <c r="D296" s="9" t="n"/>
      <c r="E296" s="9" t="n"/>
      <c r="F296" s="9" t="n"/>
      <c r="G296" s="9" t="n"/>
      <c r="H296" s="9" t="n"/>
    </row>
    <row r="297">
      <c r="B297" s="9" t="n"/>
      <c r="C297" s="9" t="n"/>
      <c r="D297" s="9" t="n"/>
      <c r="E297" s="9" t="n"/>
      <c r="F297" s="9" t="n"/>
      <c r="G297" s="9" t="n"/>
      <c r="H297" s="9" t="n"/>
    </row>
    <row r="298">
      <c r="B298" s="9" t="n"/>
      <c r="C298" s="9" t="n"/>
      <c r="D298" s="9" t="n"/>
      <c r="E298" s="9" t="n"/>
      <c r="F298" s="9" t="n"/>
      <c r="G298" s="9" t="n"/>
      <c r="H298" s="9" t="n"/>
    </row>
    <row r="299">
      <c r="B299" s="9" t="n"/>
      <c r="C299" s="9" t="n"/>
      <c r="D299" s="9" t="n"/>
      <c r="E299" s="9" t="n"/>
      <c r="F299" s="9" t="n"/>
      <c r="G299" s="9" t="n"/>
      <c r="H299" s="9" t="n"/>
    </row>
    <row r="300">
      <c r="B300" s="9" t="n"/>
      <c r="C300" s="9" t="n"/>
      <c r="D300" s="9" t="n"/>
      <c r="E300" s="9" t="n"/>
      <c r="F300" s="9" t="n"/>
      <c r="G300" s="9" t="n"/>
      <c r="H300" s="9" t="n"/>
    </row>
    <row r="301">
      <c r="B301" s="9" t="n"/>
      <c r="C301" s="9" t="n"/>
      <c r="D301" s="9" t="n"/>
      <c r="E301" s="9" t="n"/>
      <c r="F301" s="9" t="n"/>
      <c r="G301" s="9" t="n"/>
      <c r="H301" s="9" t="n"/>
    </row>
    <row r="302">
      <c r="B302" s="9" t="n"/>
      <c r="C302" s="9" t="n"/>
      <c r="D302" s="9" t="n"/>
      <c r="E302" s="9" t="n"/>
      <c r="F302" s="9" t="n"/>
      <c r="G302" s="9" t="n"/>
      <c r="H302" s="9" t="n"/>
    </row>
    <row r="303">
      <c r="B303" s="9" t="n"/>
      <c r="C303" s="9" t="n"/>
      <c r="D303" s="9" t="n"/>
      <c r="E303" s="9" t="n"/>
      <c r="F303" s="9" t="n"/>
      <c r="G303" s="9" t="n"/>
      <c r="H303" s="9" t="n"/>
    </row>
    <row r="304">
      <c r="B304" s="9" t="n"/>
      <c r="C304" s="9" t="n"/>
      <c r="D304" s="9" t="n"/>
      <c r="E304" s="9" t="n"/>
      <c r="F304" s="9" t="n"/>
      <c r="G304" s="9" t="n"/>
      <c r="H304" s="9" t="n"/>
    </row>
    <row r="305">
      <c r="B305" s="9" t="n"/>
      <c r="C305" s="9" t="n"/>
      <c r="D305" s="9" t="n"/>
      <c r="E305" s="9" t="n"/>
      <c r="F305" s="9" t="n"/>
      <c r="G305" s="9" t="n"/>
      <c r="H305" s="9" t="n"/>
    </row>
    <row r="306">
      <c r="B306" s="9" t="n"/>
      <c r="C306" s="9" t="n"/>
      <c r="D306" s="9" t="n"/>
      <c r="E306" s="9" t="n"/>
      <c r="F306" s="9" t="n"/>
      <c r="G306" s="9" t="n"/>
      <c r="H306" s="9" t="n"/>
    </row>
    <row r="307">
      <c r="B307" s="9" t="n"/>
      <c r="C307" s="9" t="n"/>
      <c r="D307" s="9" t="n"/>
      <c r="E307" s="9" t="n"/>
      <c r="F307" s="9" t="n"/>
      <c r="G307" s="9" t="n"/>
      <c r="H307" s="9" t="n"/>
    </row>
    <row r="309" ht="52" customHeight="1" s="248"/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874015748031497" right="0.7874015748031497" top="0.984251968503937" bottom="0.984251968503937" header="0.5118110236220472" footer="0.5118110236220472"/>
  <pageSetup orientation="portrait" paperSize="9" scale="65" firstPageNumber="0"/>
  <headerFooter alignWithMargins="0">
    <oddHeader/>
    <oddFooter>&amp;C&amp;"Arial CE,Regularna"Układ kalkulacyjny </oddFooter>
    <evenHeader/>
    <evenFooter/>
    <firstHeader/>
    <firstFooter/>
  </headerFooter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tabColor rgb="FF2DA40C"/>
    <outlinePr summaryBelow="1" summaryRight="1"/>
    <pageSetUpPr/>
  </sheetPr>
  <dimension ref="A1:U98"/>
  <sheetViews>
    <sheetView zoomScale="102" zoomScaleNormal="102" workbookViewId="0">
      <pane xSplit="2" ySplit="2" topLeftCell="C78" activePane="bottomRight" state="frozen"/>
      <selection activeCell="Q16" sqref="Q16"/>
      <selection pane="topRight" activeCell="Q16" sqref="Q16"/>
      <selection pane="bottomLeft" activeCell="Q16" sqref="Q16"/>
      <selection pane="bottomRight" activeCell="Q16" sqref="Q16"/>
    </sheetView>
  </sheetViews>
  <sheetFormatPr baseColWidth="8" defaultRowHeight="12.75"/>
  <cols>
    <col width="4.7109375" customWidth="1" style="248" min="1" max="1"/>
    <col width="45.42578125" customWidth="1" style="248" min="2" max="2"/>
    <col hidden="1" width="8.28515625" customWidth="1" style="248" min="3" max="3"/>
    <col width="8.28515625" customWidth="1" style="248" min="4" max="9"/>
    <col width="10.5703125" bestFit="1" customWidth="1" style="248" min="10" max="10"/>
  </cols>
  <sheetData>
    <row r="1" ht="13.5" customFormat="1" customHeight="1" s="246" thickBot="1">
      <c r="A1" s="451" t="n"/>
      <c r="B1" s="452">
        <f>rachunek!B2</f>
        <v/>
      </c>
      <c r="C1" s="249" t="n"/>
      <c r="D1" s="249" t="n"/>
      <c r="I1" s="246" t="n"/>
      <c r="J1" s="246" t="n"/>
    </row>
    <row r="2" ht="15" customFormat="1" customHeight="1" s="246" thickBot="1">
      <c r="A2" s="413" t="n"/>
      <c r="B2" s="414" t="inlineStr">
        <is>
          <t>Wyszczególnienie</t>
        </is>
      </c>
      <c r="C2" s="415">
        <f>rachunek!C3</f>
        <v/>
      </c>
      <c r="D2" s="415">
        <f>rachunek!D3</f>
        <v/>
      </c>
      <c r="E2" s="415">
        <f>rachunek!E3</f>
        <v/>
      </c>
      <c r="F2" s="415">
        <f>rachunek!F3</f>
        <v/>
      </c>
      <c r="G2" s="415">
        <f>rachunek!G3</f>
        <v/>
      </c>
      <c r="H2" s="415">
        <f>rachunek!H3</f>
        <v/>
      </c>
      <c r="I2" s="416">
        <f>rachunek!I3</f>
        <v/>
      </c>
      <c r="J2">
        <f>rachunek!J3</f>
        <v/>
      </c>
      <c r="K2">
        <f>rachunek!K3</f>
        <v/>
      </c>
      <c r="L2">
        <f>rachunek!L3</f>
        <v/>
      </c>
      <c r="M2">
        <f>rachunek!M3</f>
        <v/>
      </c>
      <c r="N2">
        <f>rachunek!N3</f>
        <v/>
      </c>
      <c r="O2">
        <f>rachunek!O3</f>
        <v/>
      </c>
      <c r="P2">
        <f>rachunek!P3</f>
        <v/>
      </c>
      <c r="Q2">
        <f>rachunek!Q3</f>
        <v/>
      </c>
      <c r="R2">
        <f>rachunek!R3</f>
        <v/>
      </c>
      <c r="S2">
        <f>rachunek!S3</f>
        <v/>
      </c>
      <c r="T2">
        <f>rachunek!T3</f>
        <v/>
      </c>
      <c r="U2">
        <f>rachunek!U3</f>
        <v/>
      </c>
    </row>
    <row r="3" ht="15" customFormat="1" customHeight="1" s="246" thickBot="1">
      <c r="A3" s="177" t="inlineStr">
        <is>
          <t>A</t>
        </is>
      </c>
      <c r="B3" s="178" t="inlineStr">
        <is>
          <t>Aktywa trwałe</t>
        </is>
      </c>
      <c r="C3" s="1027">
        <f>C4+C5+C9+C12+C19</f>
        <v/>
      </c>
      <c r="D3" s="1027">
        <f>D4+D5+D9+D12+D19</f>
        <v/>
      </c>
      <c r="E3" s="1027">
        <f>E4+E5+E9+E12+E19</f>
        <v/>
      </c>
      <c r="F3" s="1028">
        <f>F4+F5+F9+F12+F19</f>
        <v/>
      </c>
      <c r="G3" s="1028">
        <f>G4+G5+G9+G12+G19</f>
        <v/>
      </c>
      <c r="H3" s="1028">
        <f>H4+H5+H9+H12+H19</f>
        <v/>
      </c>
      <c r="I3" s="1028">
        <f>I4+I5+I9+I12+I19</f>
        <v/>
      </c>
      <c r="J3" s="993">
        <f>J4+J5+J9+J12+J19</f>
        <v/>
      </c>
      <c r="K3" s="993">
        <f>K4+K5+K9+K12+K19</f>
        <v/>
      </c>
      <c r="L3" s="993">
        <f>L4+L5+L9+L12+L19</f>
        <v/>
      </c>
      <c r="M3" s="993">
        <f>M4+M5+M9+M12+M19</f>
        <v/>
      </c>
      <c r="N3" s="993">
        <f>N4+N5+N9+N12+N19</f>
        <v/>
      </c>
      <c r="O3" s="993">
        <f>O4+O5+O9+O12+O19</f>
        <v/>
      </c>
      <c r="P3" s="993">
        <f>P4+P5+P9+P12+P19</f>
        <v/>
      </c>
      <c r="Q3" s="993">
        <f>Q4+Q5+Q9+Q12+Q19</f>
        <v/>
      </c>
      <c r="R3" s="993">
        <f>R4+R5+R9+R12+R19</f>
        <v/>
      </c>
      <c r="S3" s="993">
        <f>S4+S5+S9+S12+S19</f>
        <v/>
      </c>
      <c r="T3" s="993">
        <f>T4+T5+T9+T12+T19</f>
        <v/>
      </c>
      <c r="U3" s="993">
        <f>U4+U5+U9+U12+U19</f>
        <v/>
      </c>
    </row>
    <row r="4" ht="15" customFormat="1" customHeight="1" s="246">
      <c r="A4" s="301" t="inlineStr">
        <is>
          <t>I</t>
        </is>
      </c>
      <c r="B4" s="397" t="inlineStr">
        <is>
          <t>Wartości niematerialne i prawne</t>
        </is>
      </c>
      <c r="C4" s="1029">
        <f>bilans!C10</f>
        <v/>
      </c>
      <c r="D4" s="1030">
        <f>bilans!D10</f>
        <v/>
      </c>
      <c r="E4" s="1030">
        <f>bilans!E10</f>
        <v/>
      </c>
      <c r="F4" s="1030">
        <f>bilans!F10</f>
        <v/>
      </c>
      <c r="G4" s="1030">
        <f>bilans!G10</f>
        <v/>
      </c>
      <c r="H4" s="1030">
        <f>bilans!H10</f>
        <v/>
      </c>
      <c r="I4" s="1030">
        <f>bilans!I10</f>
        <v/>
      </c>
      <c r="J4" s="993">
        <f>bilans!J10</f>
        <v/>
      </c>
      <c r="K4" s="993">
        <f>bilans!K10</f>
        <v/>
      </c>
      <c r="L4" s="993">
        <f>bilans!L10</f>
        <v/>
      </c>
      <c r="M4" s="993">
        <f>bilans!M10</f>
        <v/>
      </c>
      <c r="N4" s="993">
        <f>bilans!N10</f>
        <v/>
      </c>
      <c r="O4" s="993">
        <f>bilans!O10</f>
        <v/>
      </c>
      <c r="P4" s="993">
        <f>bilans!P10</f>
        <v/>
      </c>
      <c r="Q4" s="993">
        <f>bilans!Q10</f>
        <v/>
      </c>
      <c r="R4" s="993">
        <f>bilans!R10</f>
        <v/>
      </c>
      <c r="S4" s="993">
        <f>bilans!S10</f>
        <v/>
      </c>
      <c r="T4" s="993">
        <f>bilans!T10</f>
        <v/>
      </c>
      <c r="U4" s="993">
        <f>bilans!U10</f>
        <v/>
      </c>
    </row>
    <row r="5" ht="15" customFormat="1" customHeight="1" s="246">
      <c r="A5" s="303" t="inlineStr">
        <is>
          <t>II</t>
        </is>
      </c>
      <c r="B5" s="377" t="inlineStr">
        <is>
          <t>Rzeczowe aktywa trwałe</t>
        </is>
      </c>
      <c r="C5" s="1031">
        <f>C6+C7+C8</f>
        <v/>
      </c>
      <c r="D5" s="1032">
        <f>D6+D7+D8</f>
        <v/>
      </c>
      <c r="E5" s="1033">
        <f>E6+E7+E8</f>
        <v/>
      </c>
      <c r="F5" s="1033">
        <f>F6+F7+F8</f>
        <v/>
      </c>
      <c r="G5" s="1033">
        <f>G6+G7+G8</f>
        <v/>
      </c>
      <c r="H5" s="1033">
        <f>H6+H7+H8</f>
        <v/>
      </c>
      <c r="I5" s="1034">
        <f>I6+I7+I8</f>
        <v/>
      </c>
      <c r="J5" s="993">
        <f>J6+J7+J8</f>
        <v/>
      </c>
      <c r="K5" s="993">
        <f>K6+K7+K8</f>
        <v/>
      </c>
      <c r="L5" s="993">
        <f>L6+L7+L8</f>
        <v/>
      </c>
      <c r="M5" s="993">
        <f>M6+M7+M8</f>
        <v/>
      </c>
      <c r="N5" s="993">
        <f>N6+N7+N8</f>
        <v/>
      </c>
      <c r="O5" s="993">
        <f>O6+O7+O8</f>
        <v/>
      </c>
      <c r="P5" s="993">
        <f>P6+P7+P8</f>
        <v/>
      </c>
      <c r="Q5" s="993">
        <f>Q6+Q7+Q8</f>
        <v/>
      </c>
      <c r="R5" s="993">
        <f>R6+R7+R8</f>
        <v/>
      </c>
      <c r="S5" s="993">
        <f>S6+S7+S8</f>
        <v/>
      </c>
      <c r="T5" s="993">
        <f>T6+T7+T8</f>
        <v/>
      </c>
      <c r="U5" s="993">
        <f>U6+U7+U8</f>
        <v/>
      </c>
    </row>
    <row r="6" customFormat="1" s="246">
      <c r="A6" s="305" t="n">
        <v>1</v>
      </c>
      <c r="B6" s="196" t="inlineStr">
        <is>
          <t>Środki trwałe</t>
        </is>
      </c>
      <c r="C6" s="1035">
        <f>bilans!C12</f>
        <v/>
      </c>
      <c r="D6" s="1036">
        <f>bilans!D12</f>
        <v/>
      </c>
      <c r="E6" s="1037">
        <f>bilans!E12</f>
        <v/>
      </c>
      <c r="F6" s="1037">
        <f>bilans!F12</f>
        <v/>
      </c>
      <c r="G6" s="1037">
        <f>bilans!G12</f>
        <v/>
      </c>
      <c r="H6" s="1037">
        <f>bilans!H12</f>
        <v/>
      </c>
      <c r="I6" s="1038">
        <f>bilans!I12</f>
        <v/>
      </c>
      <c r="J6" s="993">
        <f>bilans!J12</f>
        <v/>
      </c>
      <c r="K6" s="993">
        <f>bilans!K12</f>
        <v/>
      </c>
      <c r="L6" s="993">
        <f>bilans!L12</f>
        <v/>
      </c>
      <c r="M6" s="993">
        <f>bilans!M12</f>
        <v/>
      </c>
      <c r="N6" s="993">
        <f>bilans!N12</f>
        <v/>
      </c>
      <c r="O6" s="993">
        <f>bilans!O12</f>
        <v/>
      </c>
      <c r="P6" s="993">
        <f>bilans!P12</f>
        <v/>
      </c>
      <c r="Q6" s="993">
        <f>bilans!Q12</f>
        <v/>
      </c>
      <c r="R6" s="993">
        <f>bilans!R12</f>
        <v/>
      </c>
      <c r="S6" s="993">
        <f>bilans!S12</f>
        <v/>
      </c>
      <c r="T6" s="993">
        <f>bilans!T12</f>
        <v/>
      </c>
      <c r="U6" s="993">
        <f>bilans!U12</f>
        <v/>
      </c>
    </row>
    <row r="7" customFormat="1" s="246">
      <c r="A7" s="305" t="n">
        <v>2</v>
      </c>
      <c r="B7" s="378" t="inlineStr">
        <is>
          <t>Środki trwałe w budowie</t>
        </is>
      </c>
      <c r="C7" s="1035">
        <f>bilans!C13</f>
        <v/>
      </c>
      <c r="D7" s="1036">
        <f>bilans!D13</f>
        <v/>
      </c>
      <c r="E7" s="1039">
        <f>bilans!E13</f>
        <v/>
      </c>
      <c r="F7" s="1039">
        <f>bilans!F13</f>
        <v/>
      </c>
      <c r="G7" s="1039">
        <f>bilans!G13</f>
        <v/>
      </c>
      <c r="H7" s="1039">
        <f>bilans!H13</f>
        <v/>
      </c>
      <c r="I7" s="1040">
        <f>bilans!I13</f>
        <v/>
      </c>
      <c r="J7" s="1041">
        <f>bilans!J13</f>
        <v/>
      </c>
      <c r="K7" s="993">
        <f>bilans!K13</f>
        <v/>
      </c>
      <c r="L7" s="993">
        <f>bilans!L13</f>
        <v/>
      </c>
      <c r="M7" s="993">
        <f>bilans!M13</f>
        <v/>
      </c>
      <c r="N7" s="993">
        <f>bilans!N13</f>
        <v/>
      </c>
      <c r="O7" s="993">
        <f>bilans!O13</f>
        <v/>
      </c>
      <c r="P7" s="993">
        <f>bilans!P13</f>
        <v/>
      </c>
      <c r="Q7" s="993">
        <f>bilans!Q13</f>
        <v/>
      </c>
      <c r="R7" s="993">
        <f>bilans!R13</f>
        <v/>
      </c>
      <c r="S7" s="993">
        <f>bilans!S13</f>
        <v/>
      </c>
      <c r="T7" s="993">
        <f>bilans!T13</f>
        <v/>
      </c>
      <c r="U7" s="993">
        <f>bilans!U13</f>
        <v/>
      </c>
    </row>
    <row r="8" customFormat="1" s="246">
      <c r="A8" s="305" t="n">
        <v>3</v>
      </c>
      <c r="B8" s="196" t="inlineStr">
        <is>
          <t>Zaliczki na środki trwałe</t>
        </is>
      </c>
      <c r="C8" s="1035">
        <f>bilans!C14</f>
        <v/>
      </c>
      <c r="D8" s="1036">
        <f>bilans!D14</f>
        <v/>
      </c>
      <c r="E8" s="1037">
        <f>bilans!E14</f>
        <v/>
      </c>
      <c r="F8" s="1037">
        <f>bilans!F14</f>
        <v/>
      </c>
      <c r="G8" s="1037">
        <f>bilans!G14</f>
        <v/>
      </c>
      <c r="H8" s="1037">
        <f>bilans!H14</f>
        <v/>
      </c>
      <c r="I8" s="1038">
        <f>bilans!I14</f>
        <v/>
      </c>
      <c r="J8" s="1041">
        <f>bilans!J14</f>
        <v/>
      </c>
      <c r="K8" s="993">
        <f>bilans!K14</f>
        <v/>
      </c>
      <c r="L8" s="993">
        <f>bilans!L14</f>
        <v/>
      </c>
      <c r="M8" s="993">
        <f>bilans!M14</f>
        <v/>
      </c>
      <c r="N8" s="993">
        <f>bilans!N14</f>
        <v/>
      </c>
      <c r="O8" s="993">
        <f>bilans!O14</f>
        <v/>
      </c>
      <c r="P8" s="993">
        <f>bilans!P14</f>
        <v/>
      </c>
      <c r="Q8" s="993">
        <f>bilans!Q14</f>
        <v/>
      </c>
      <c r="R8" s="993">
        <f>bilans!R14</f>
        <v/>
      </c>
      <c r="S8" s="993">
        <f>bilans!S14</f>
        <v/>
      </c>
      <c r="T8" s="993">
        <f>bilans!T14</f>
        <v/>
      </c>
      <c r="U8" s="993">
        <f>bilans!U14</f>
        <v/>
      </c>
    </row>
    <row r="9" ht="15" customFormat="1" customHeight="1" s="246">
      <c r="A9" s="301" t="inlineStr">
        <is>
          <t>III</t>
        </is>
      </c>
      <c r="B9" s="377" t="inlineStr">
        <is>
          <t>Należności długoterminowe</t>
        </is>
      </c>
      <c r="C9" s="1031">
        <f>C10+C11</f>
        <v/>
      </c>
      <c r="D9" s="1032">
        <f>D10+D11</f>
        <v/>
      </c>
      <c r="E9" s="1033">
        <f>E10+E11</f>
        <v/>
      </c>
      <c r="F9" s="1033">
        <f>F10+F11</f>
        <v/>
      </c>
      <c r="G9" s="1033">
        <f>G10+G11</f>
        <v/>
      </c>
      <c r="H9" s="1033">
        <f>H10+H11</f>
        <v/>
      </c>
      <c r="I9" s="1034">
        <f>I10+I11</f>
        <v/>
      </c>
      <c r="J9" s="993">
        <f>J10+J11</f>
        <v/>
      </c>
      <c r="K9" s="993">
        <f>K10+K11</f>
        <v/>
      </c>
      <c r="L9" s="993">
        <f>L10+L11</f>
        <v/>
      </c>
      <c r="M9" s="993">
        <f>M10+M11</f>
        <v/>
      </c>
      <c r="N9" s="993">
        <f>N10+N11</f>
        <v/>
      </c>
      <c r="O9" s="993">
        <f>O10+O11</f>
        <v/>
      </c>
      <c r="P9" s="993">
        <f>P10+P11</f>
        <v/>
      </c>
      <c r="Q9" s="993">
        <f>Q10+Q11</f>
        <v/>
      </c>
      <c r="R9" s="993">
        <f>R10+R11</f>
        <v/>
      </c>
      <c r="S9" s="993">
        <f>S10+S11</f>
        <v/>
      </c>
      <c r="T9" s="993">
        <f>T10+T11</f>
        <v/>
      </c>
      <c r="U9" s="993">
        <f>U10+U11</f>
        <v/>
      </c>
    </row>
    <row r="10" customFormat="1" s="246">
      <c r="A10" s="305" t="n">
        <v>1</v>
      </c>
      <c r="B10" s="196" t="inlineStr">
        <is>
          <t>Od jednstek powiązanych</t>
        </is>
      </c>
      <c r="C10" s="1031">
        <f>bilans!C16</f>
        <v/>
      </c>
      <c r="D10" s="1036">
        <f>bilans!D16</f>
        <v/>
      </c>
      <c r="E10" s="1037">
        <f>bilans!E16</f>
        <v/>
      </c>
      <c r="F10" s="1037">
        <f>bilans!F16</f>
        <v/>
      </c>
      <c r="G10" s="1037">
        <f>bilans!G16</f>
        <v/>
      </c>
      <c r="H10" s="1037">
        <f>bilans!H16</f>
        <v/>
      </c>
      <c r="I10" s="1038">
        <f>bilans!I16</f>
        <v/>
      </c>
      <c r="J10" s="993">
        <f>bilans!J16</f>
        <v/>
      </c>
      <c r="K10" s="993">
        <f>bilans!K16</f>
        <v/>
      </c>
      <c r="L10" s="993">
        <f>bilans!L16</f>
        <v/>
      </c>
      <c r="M10" s="993">
        <f>bilans!M16</f>
        <v/>
      </c>
      <c r="N10" s="993">
        <f>bilans!N16</f>
        <v/>
      </c>
      <c r="O10" s="993">
        <f>bilans!O16</f>
        <v/>
      </c>
      <c r="P10" s="993">
        <f>bilans!P16</f>
        <v/>
      </c>
      <c r="Q10" s="993">
        <f>bilans!Q16</f>
        <v/>
      </c>
      <c r="R10" s="993">
        <f>bilans!R16</f>
        <v/>
      </c>
      <c r="S10" s="993">
        <f>bilans!S16</f>
        <v/>
      </c>
      <c r="T10" s="993">
        <f>bilans!T16</f>
        <v/>
      </c>
      <c r="U10" s="993">
        <f>bilans!U16</f>
        <v/>
      </c>
    </row>
    <row r="11" customFormat="1" s="246">
      <c r="A11" s="305" t="n">
        <v>2</v>
      </c>
      <c r="B11" s="196" t="inlineStr">
        <is>
          <t>Od pozostałych jednostek</t>
        </is>
      </c>
      <c r="C11" s="1035">
        <f>bilans!C17</f>
        <v/>
      </c>
      <c r="D11" s="1036">
        <f>bilans!D17</f>
        <v/>
      </c>
      <c r="E11" s="1037">
        <f>bilans!E17</f>
        <v/>
      </c>
      <c r="F11" s="1037">
        <f>bilans!F17</f>
        <v/>
      </c>
      <c r="G11" s="1037">
        <f>bilans!G17</f>
        <v/>
      </c>
      <c r="H11" s="1037">
        <f>bilans!H17</f>
        <v/>
      </c>
      <c r="I11" s="1038">
        <f>bilans!I17</f>
        <v/>
      </c>
      <c r="J11" s="993">
        <f>bilans!J17</f>
        <v/>
      </c>
      <c r="K11" s="993">
        <f>bilans!K17</f>
        <v/>
      </c>
      <c r="L11" s="993">
        <f>bilans!L17</f>
        <v/>
      </c>
      <c r="M11" s="993">
        <f>bilans!M17</f>
        <v/>
      </c>
      <c r="N11" s="993">
        <f>bilans!N17</f>
        <v/>
      </c>
      <c r="O11" s="993">
        <f>bilans!O17</f>
        <v/>
      </c>
      <c r="P11" s="993">
        <f>bilans!P17</f>
        <v/>
      </c>
      <c r="Q11" s="993">
        <f>bilans!Q17</f>
        <v/>
      </c>
      <c r="R11" s="993">
        <f>bilans!R17</f>
        <v/>
      </c>
      <c r="S11" s="993">
        <f>bilans!S17</f>
        <v/>
      </c>
      <c r="T11" s="993">
        <f>bilans!T17</f>
        <v/>
      </c>
      <c r="U11" s="993">
        <f>bilans!U17</f>
        <v/>
      </c>
    </row>
    <row r="12" ht="15" customFormat="1" customHeight="1" s="246">
      <c r="A12" s="301" t="inlineStr">
        <is>
          <t>IV</t>
        </is>
      </c>
      <c r="B12" s="377" t="inlineStr">
        <is>
          <t>Inwestycje długoterminowe</t>
        </is>
      </c>
      <c r="C12" s="1031">
        <f>C13+C14+C15+C18</f>
        <v/>
      </c>
      <c r="D12" s="1032">
        <f>D13+D14+D15+D18</f>
        <v/>
      </c>
      <c r="E12" s="1033">
        <f>E13+E14+E15+E18</f>
        <v/>
      </c>
      <c r="F12" s="1033">
        <f>F13+F14+F15+F18</f>
        <v/>
      </c>
      <c r="G12" s="1033">
        <f>G13+G14+G15+G18</f>
        <v/>
      </c>
      <c r="H12" s="1033">
        <f>H13+H14+H15+H18</f>
        <v/>
      </c>
      <c r="I12" s="1034">
        <f>I13+I14+I15+I18</f>
        <v/>
      </c>
      <c r="J12" s="993">
        <f>J13+J14+J15+J18</f>
        <v/>
      </c>
      <c r="K12" s="993">
        <f>K13+K14+K15+K18</f>
        <v/>
      </c>
      <c r="L12" s="993">
        <f>L13+L14+L15+L18</f>
        <v/>
      </c>
      <c r="M12" s="993">
        <f>M13+M14+M15+M18</f>
        <v/>
      </c>
      <c r="N12" s="993">
        <f>N13+N14+N15+N18</f>
        <v/>
      </c>
      <c r="O12" s="993">
        <f>O13+O14+O15+O18</f>
        <v/>
      </c>
      <c r="P12" s="993">
        <f>P13+P14+P15+P18</f>
        <v/>
      </c>
      <c r="Q12" s="993">
        <f>Q13+Q14+Q15+Q18</f>
        <v/>
      </c>
      <c r="R12" s="993">
        <f>R13+R14+R15+R18</f>
        <v/>
      </c>
      <c r="S12" s="993">
        <f>S13+S14+S15+S18</f>
        <v/>
      </c>
      <c r="T12" s="993">
        <f>T13+T14+T15+T18</f>
        <v/>
      </c>
      <c r="U12" s="993">
        <f>U13+U14+U15+U18</f>
        <v/>
      </c>
    </row>
    <row r="13" ht="13.15" customFormat="1" customHeight="1" s="246">
      <c r="A13" s="305" t="n">
        <v>1</v>
      </c>
      <c r="B13" s="196" t="inlineStr">
        <is>
          <t>Nieruchomości</t>
        </is>
      </c>
      <c r="C13" s="1035">
        <f>bilans!C19</f>
        <v/>
      </c>
      <c r="D13" s="1036">
        <f>bilans!D19</f>
        <v/>
      </c>
      <c r="E13" s="1037">
        <f>bilans!E19</f>
        <v/>
      </c>
      <c r="F13" s="1037">
        <f>bilans!F19</f>
        <v/>
      </c>
      <c r="G13" s="1037">
        <f>bilans!G19</f>
        <v/>
      </c>
      <c r="H13" s="1037">
        <f>bilans!H19</f>
        <v/>
      </c>
      <c r="I13" s="1038">
        <f>bilans!I19</f>
        <v/>
      </c>
      <c r="J13" s="993">
        <f>bilans!J19</f>
        <v/>
      </c>
      <c r="K13" s="993">
        <f>bilans!K19</f>
        <v/>
      </c>
      <c r="L13" s="993">
        <f>bilans!L19</f>
        <v/>
      </c>
      <c r="M13" s="993">
        <f>bilans!M19</f>
        <v/>
      </c>
      <c r="N13" s="993">
        <f>bilans!N19</f>
        <v/>
      </c>
      <c r="O13" s="993">
        <f>bilans!O19</f>
        <v/>
      </c>
      <c r="P13" s="993">
        <f>bilans!P19</f>
        <v/>
      </c>
      <c r="Q13" s="993">
        <f>bilans!Q19</f>
        <v/>
      </c>
      <c r="R13" s="993">
        <f>bilans!R19</f>
        <v/>
      </c>
      <c r="S13" s="993">
        <f>bilans!S19</f>
        <v/>
      </c>
      <c r="T13" s="993">
        <f>bilans!T19</f>
        <v/>
      </c>
      <c r="U13" s="993">
        <f>bilans!U19</f>
        <v/>
      </c>
    </row>
    <row r="14" ht="15" customFormat="1" customHeight="1" s="246">
      <c r="A14" s="305" t="n">
        <v>2</v>
      </c>
      <c r="B14" s="196" t="inlineStr">
        <is>
          <t>Wartości niematerialne i prawne</t>
        </is>
      </c>
      <c r="C14" s="1035">
        <f>bilans!C20</f>
        <v/>
      </c>
      <c r="D14" s="1036">
        <f>bilans!D20</f>
        <v/>
      </c>
      <c r="E14" s="1037">
        <f>bilans!E20</f>
        <v/>
      </c>
      <c r="F14" s="1037">
        <f>bilans!F20</f>
        <v/>
      </c>
      <c r="G14" s="1037">
        <f>bilans!G20</f>
        <v/>
      </c>
      <c r="H14" s="1037">
        <f>bilans!H20</f>
        <v/>
      </c>
      <c r="I14" s="1038">
        <f>bilans!I20</f>
        <v/>
      </c>
      <c r="J14" s="993">
        <f>bilans!J20</f>
        <v/>
      </c>
      <c r="K14" s="993">
        <f>bilans!K20</f>
        <v/>
      </c>
      <c r="L14" s="993">
        <f>bilans!L20</f>
        <v/>
      </c>
      <c r="M14" s="993">
        <f>bilans!M20</f>
        <v/>
      </c>
      <c r="N14" s="993">
        <f>bilans!N20</f>
        <v/>
      </c>
      <c r="O14" s="993">
        <f>bilans!O20</f>
        <v/>
      </c>
      <c r="P14" s="993">
        <f>bilans!P20</f>
        <v/>
      </c>
      <c r="Q14" s="993">
        <f>bilans!Q20</f>
        <v/>
      </c>
      <c r="R14" s="993">
        <f>bilans!R20</f>
        <v/>
      </c>
      <c r="S14" s="993">
        <f>bilans!S20</f>
        <v/>
      </c>
      <c r="T14" s="993">
        <f>bilans!T20</f>
        <v/>
      </c>
      <c r="U14" s="993">
        <f>bilans!U20</f>
        <v/>
      </c>
    </row>
    <row r="15" ht="15" customFormat="1" customHeight="1" s="246">
      <c r="A15" s="305" t="n">
        <v>3</v>
      </c>
      <c r="B15" s="196" t="inlineStr">
        <is>
          <t>Długoterminowe aktywa finansowe, w tym:</t>
        </is>
      </c>
      <c r="C15" s="1035">
        <f>C16+C17</f>
        <v/>
      </c>
      <c r="D15" s="1036">
        <f>D16+D17</f>
        <v/>
      </c>
      <c r="E15" s="1037">
        <f>E16+E17</f>
        <v/>
      </c>
      <c r="F15" s="1037">
        <f>F16+F17</f>
        <v/>
      </c>
      <c r="G15" s="1037">
        <f>G16+G17</f>
        <v/>
      </c>
      <c r="H15" s="1037">
        <f>H16+H17</f>
        <v/>
      </c>
      <c r="I15" s="1038">
        <f>I16+I17</f>
        <v/>
      </c>
      <c r="J15" s="993">
        <f>J16+J17</f>
        <v/>
      </c>
      <c r="K15" s="993">
        <f>K16+K17</f>
        <v/>
      </c>
      <c r="L15" s="993">
        <f>L16+L17</f>
        <v/>
      </c>
      <c r="M15" s="993">
        <f>M16+M17</f>
        <v/>
      </c>
      <c r="N15" s="993">
        <f>N16+N17</f>
        <v/>
      </c>
      <c r="O15" s="993">
        <f>O16+O17</f>
        <v/>
      </c>
      <c r="P15" s="993">
        <f>P16+P17</f>
        <v/>
      </c>
      <c r="Q15" s="993">
        <f>Q16+Q17</f>
        <v/>
      </c>
      <c r="R15" s="993">
        <f>R16+R17</f>
        <v/>
      </c>
      <c r="S15" s="993">
        <f>S16+S17</f>
        <v/>
      </c>
      <c r="T15" s="993">
        <f>T16+T17</f>
        <v/>
      </c>
      <c r="U15" s="993">
        <f>U16+U17</f>
        <v/>
      </c>
    </row>
    <row r="16" ht="15" customFormat="1" customHeight="1" s="246">
      <c r="A16" s="305" t="inlineStr">
        <is>
          <t>a)</t>
        </is>
      </c>
      <c r="B16" s="196" t="inlineStr">
        <is>
          <t>w jednostkach powiązanych</t>
        </is>
      </c>
      <c r="C16" s="1035">
        <f>bilans!C22</f>
        <v/>
      </c>
      <c r="D16" s="1036">
        <f>bilans!D22</f>
        <v/>
      </c>
      <c r="E16" s="1037">
        <f>bilans!E22</f>
        <v/>
      </c>
      <c r="F16" s="1037">
        <f>bilans!F22</f>
        <v/>
      </c>
      <c r="G16" s="1037">
        <f>bilans!G22</f>
        <v/>
      </c>
      <c r="H16" s="1037">
        <f>bilans!H22</f>
        <v/>
      </c>
      <c r="I16" s="1038">
        <f>bilans!I22</f>
        <v/>
      </c>
      <c r="J16" s="993">
        <f>bilans!J22</f>
        <v/>
      </c>
      <c r="K16" s="993">
        <f>bilans!K22</f>
        <v/>
      </c>
      <c r="L16" s="993">
        <f>bilans!L22</f>
        <v/>
      </c>
      <c r="M16" s="993">
        <f>bilans!M22</f>
        <v/>
      </c>
      <c r="N16" s="993">
        <f>bilans!N22</f>
        <v/>
      </c>
      <c r="O16" s="993">
        <f>bilans!O22</f>
        <v/>
      </c>
      <c r="P16" s="993">
        <f>bilans!P22</f>
        <v/>
      </c>
      <c r="Q16" s="993">
        <f>bilans!Q22</f>
        <v/>
      </c>
      <c r="R16" s="993">
        <f>bilans!R22</f>
        <v/>
      </c>
      <c r="S16" s="993">
        <f>bilans!S22</f>
        <v/>
      </c>
      <c r="T16" s="993">
        <f>bilans!T22</f>
        <v/>
      </c>
      <c r="U16" s="993">
        <f>bilans!U22</f>
        <v/>
      </c>
    </row>
    <row r="17" ht="15" customFormat="1" customHeight="1" s="246">
      <c r="A17" s="305" t="inlineStr">
        <is>
          <t>b)</t>
        </is>
      </c>
      <c r="B17" s="196" t="inlineStr">
        <is>
          <t>w pozostałych jednostkach</t>
        </is>
      </c>
      <c r="C17" s="1035">
        <f>bilans!C23</f>
        <v/>
      </c>
      <c r="D17" s="1036">
        <f>bilans!D23</f>
        <v/>
      </c>
      <c r="E17" s="1037">
        <f>bilans!E23</f>
        <v/>
      </c>
      <c r="F17" s="1037">
        <f>bilans!F23</f>
        <v/>
      </c>
      <c r="G17" s="1037">
        <f>bilans!G23</f>
        <v/>
      </c>
      <c r="H17" s="1037">
        <f>bilans!H23</f>
        <v/>
      </c>
      <c r="I17" s="1038">
        <f>bilans!I23</f>
        <v/>
      </c>
      <c r="J17" s="993">
        <f>bilans!J23</f>
        <v/>
      </c>
      <c r="K17" s="993">
        <f>bilans!K23</f>
        <v/>
      </c>
      <c r="L17" s="993">
        <f>bilans!L23</f>
        <v/>
      </c>
      <c r="M17" s="993">
        <f>bilans!M23</f>
        <v/>
      </c>
      <c r="N17" s="993">
        <f>bilans!N23</f>
        <v/>
      </c>
      <c r="O17" s="993">
        <f>bilans!O23</f>
        <v/>
      </c>
      <c r="P17" s="993">
        <f>bilans!P23</f>
        <v/>
      </c>
      <c r="Q17" s="993">
        <f>bilans!Q23</f>
        <v/>
      </c>
      <c r="R17" s="993">
        <f>bilans!R23</f>
        <v/>
      </c>
      <c r="S17" s="993">
        <f>bilans!S23</f>
        <v/>
      </c>
      <c r="T17" s="993">
        <f>bilans!T23</f>
        <v/>
      </c>
      <c r="U17" s="993">
        <f>bilans!U23</f>
        <v/>
      </c>
    </row>
    <row r="18" ht="15" customFormat="1" customHeight="1" s="246">
      <c r="A18" s="305" t="n">
        <v>4</v>
      </c>
      <c r="B18" s="196" t="inlineStr">
        <is>
          <t>Inne inwestycje długoterminowe</t>
        </is>
      </c>
      <c r="C18" s="1035">
        <f>bilans!C24</f>
        <v/>
      </c>
      <c r="D18" s="1036">
        <f>bilans!D24</f>
        <v/>
      </c>
      <c r="E18" s="1037">
        <f>bilans!E24</f>
        <v/>
      </c>
      <c r="F18" s="1037">
        <f>bilans!F24</f>
        <v/>
      </c>
      <c r="G18" s="1037">
        <f>bilans!G24</f>
        <v/>
      </c>
      <c r="H18" s="1037">
        <f>bilans!H24</f>
        <v/>
      </c>
      <c r="I18" s="1038">
        <f>bilans!I24</f>
        <v/>
      </c>
      <c r="J18" s="993">
        <f>bilans!J24</f>
        <v/>
      </c>
      <c r="K18" s="993">
        <f>bilans!K24</f>
        <v/>
      </c>
      <c r="L18" s="993">
        <f>bilans!L24</f>
        <v/>
      </c>
      <c r="M18" s="993">
        <f>bilans!M24</f>
        <v/>
      </c>
      <c r="N18" s="993">
        <f>bilans!N24</f>
        <v/>
      </c>
      <c r="O18" s="993">
        <f>bilans!O24</f>
        <v/>
      </c>
      <c r="P18" s="993">
        <f>bilans!P24</f>
        <v/>
      </c>
      <c r="Q18" s="993">
        <f>bilans!Q24</f>
        <v/>
      </c>
      <c r="R18" s="993">
        <f>bilans!R24</f>
        <v/>
      </c>
      <c r="S18" s="993">
        <f>bilans!S24</f>
        <v/>
      </c>
      <c r="T18" s="993">
        <f>bilans!T24</f>
        <v/>
      </c>
      <c r="U18" s="993">
        <f>bilans!U24</f>
        <v/>
      </c>
    </row>
    <row r="19" customFormat="1" s="246">
      <c r="A19" s="301" t="inlineStr">
        <is>
          <t>V</t>
        </is>
      </c>
      <c r="B19" s="379" t="inlineStr">
        <is>
          <t>Długoterminowe rozliczenia międzyokresowe</t>
        </is>
      </c>
      <c r="C19" s="1031">
        <f>SUM(C20:C21)</f>
        <v/>
      </c>
      <c r="D19" s="1032">
        <f>SUM(D20:D21)</f>
        <v/>
      </c>
      <c r="E19" s="1033">
        <f>SUM(E20:E21)</f>
        <v/>
      </c>
      <c r="F19" s="1033">
        <f>SUM(F20:F21)</f>
        <v/>
      </c>
      <c r="G19" s="1033">
        <f>SUM(G20:G21)</f>
        <v/>
      </c>
      <c r="H19" s="1033">
        <f>SUM(H20:H21)</f>
        <v/>
      </c>
      <c r="I19" s="1034">
        <f>SUM(I20:I21)</f>
        <v/>
      </c>
      <c r="J19" s="993">
        <f>SUM(J20:J21)</f>
        <v/>
      </c>
      <c r="K19" s="993">
        <f>SUM(K20:K21)</f>
        <v/>
      </c>
      <c r="L19" s="993">
        <f>SUM(L20:L21)</f>
        <v/>
      </c>
      <c r="M19" s="993">
        <f>SUM(M20:M21)</f>
        <v/>
      </c>
      <c r="N19" s="993">
        <f>SUM(N20:N21)</f>
        <v/>
      </c>
      <c r="O19" s="993">
        <f>SUM(O20:O21)</f>
        <v/>
      </c>
      <c r="P19" s="993">
        <f>SUM(P20:P21)</f>
        <v/>
      </c>
      <c r="Q19" s="993">
        <f>SUM(Q20:Q21)</f>
        <v/>
      </c>
      <c r="R19" s="993">
        <f>SUM(R20:R21)</f>
        <v/>
      </c>
      <c r="S19" s="993">
        <f>SUM(S20:S21)</f>
        <v/>
      </c>
      <c r="T19" s="993">
        <f>SUM(T20:T21)</f>
        <v/>
      </c>
      <c r="U19" s="993">
        <f>SUM(U20:U21)</f>
        <v/>
      </c>
    </row>
    <row r="20" customFormat="1" s="246">
      <c r="A20" s="305" t="n">
        <v>1</v>
      </c>
      <c r="B20" s="196" t="inlineStr">
        <is>
          <t>Aktywa z tytułu odroczonego podatku dochodowego</t>
        </is>
      </c>
      <c r="C20" s="1035">
        <f>bilans!C26</f>
        <v/>
      </c>
      <c r="D20" s="1036">
        <f>bilans!D26</f>
        <v/>
      </c>
      <c r="E20" s="1037">
        <f>bilans!E26</f>
        <v/>
      </c>
      <c r="F20" s="1037">
        <f>bilans!F26</f>
        <v/>
      </c>
      <c r="G20" s="1037">
        <f>bilans!G26</f>
        <v/>
      </c>
      <c r="H20" s="1037">
        <f>bilans!H26</f>
        <v/>
      </c>
      <c r="I20" s="1038">
        <f>bilans!I26</f>
        <v/>
      </c>
      <c r="J20" s="993">
        <f>bilans!J26</f>
        <v/>
      </c>
      <c r="K20" s="993">
        <f>bilans!K26</f>
        <v/>
      </c>
      <c r="L20" s="993">
        <f>bilans!L26</f>
        <v/>
      </c>
      <c r="M20" s="993">
        <f>bilans!M26</f>
        <v/>
      </c>
      <c r="N20" s="993">
        <f>bilans!N26</f>
        <v/>
      </c>
      <c r="O20" s="993">
        <f>bilans!O26</f>
        <v/>
      </c>
      <c r="P20" s="993">
        <f>bilans!P26</f>
        <v/>
      </c>
      <c r="Q20" s="993">
        <f>bilans!Q26</f>
        <v/>
      </c>
      <c r="R20" s="993">
        <f>bilans!R26</f>
        <v/>
      </c>
      <c r="S20" s="993">
        <f>bilans!S26</f>
        <v/>
      </c>
      <c r="T20" s="993">
        <f>bilans!T26</f>
        <v/>
      </c>
      <c r="U20" s="993">
        <f>bilans!U26</f>
        <v/>
      </c>
    </row>
    <row r="21" ht="13.5" customFormat="1" customHeight="1" s="246" thickBot="1">
      <c r="A21" s="310" t="n">
        <v>2</v>
      </c>
      <c r="B21" s="381" t="inlineStr">
        <is>
          <t>Inne rozliczenia międzyokresowe</t>
        </is>
      </c>
      <c r="C21" s="1042">
        <f>bilans!C27</f>
        <v/>
      </c>
      <c r="D21" s="1043">
        <f>bilans!D27</f>
        <v/>
      </c>
      <c r="E21" s="1044">
        <f>bilans!E27</f>
        <v/>
      </c>
      <c r="F21" s="1044">
        <f>bilans!F27</f>
        <v/>
      </c>
      <c r="G21" s="1044">
        <f>bilans!G27</f>
        <v/>
      </c>
      <c r="H21" s="1044">
        <f>bilans!H27</f>
        <v/>
      </c>
      <c r="I21" s="1045">
        <f>bilans!I27</f>
        <v/>
      </c>
      <c r="J21" s="993">
        <f>bilans!J27</f>
        <v/>
      </c>
      <c r="K21" s="993">
        <f>bilans!K27</f>
        <v/>
      </c>
      <c r="L21" s="993">
        <f>bilans!L27</f>
        <v/>
      </c>
      <c r="M21" s="993">
        <f>bilans!M27</f>
        <v/>
      </c>
      <c r="N21" s="993">
        <f>bilans!N27</f>
        <v/>
      </c>
      <c r="O21" s="993">
        <f>bilans!O27</f>
        <v/>
      </c>
      <c r="P21" s="993">
        <f>bilans!P27</f>
        <v/>
      </c>
      <c r="Q21" s="993">
        <f>bilans!Q27</f>
        <v/>
      </c>
      <c r="R21" s="993">
        <f>bilans!R27</f>
        <v/>
      </c>
      <c r="S21" s="993">
        <f>bilans!S27</f>
        <v/>
      </c>
      <c r="T21" s="993">
        <f>bilans!T27</f>
        <v/>
      </c>
      <c r="U21" s="993">
        <f>bilans!U27</f>
        <v/>
      </c>
    </row>
    <row r="22" ht="15" customFormat="1" customHeight="1" s="246" thickBot="1">
      <c r="A22" s="480" t="inlineStr">
        <is>
          <t>B</t>
        </is>
      </c>
      <c r="B22" s="179" t="inlineStr">
        <is>
          <t>Aktywa obrotowe</t>
        </is>
      </c>
      <c r="C22" s="1027">
        <f>C23+C24+C37+C43</f>
        <v/>
      </c>
      <c r="D22" s="1027">
        <f>D23+D24+D37+D43</f>
        <v/>
      </c>
      <c r="E22" s="1027">
        <f>E23+E24+E37+E43</f>
        <v/>
      </c>
      <c r="F22" s="1028">
        <f>F23+F24+F37+F43</f>
        <v/>
      </c>
      <c r="G22" s="1028">
        <f>G23+G24+G37+G43</f>
        <v/>
      </c>
      <c r="H22" s="1028">
        <f>H23+H24+H37+H43</f>
        <v/>
      </c>
      <c r="I22" s="1028">
        <f>I23+I24+I37+I43</f>
        <v/>
      </c>
      <c r="J22" s="993">
        <f>J23+J24+J37+J43</f>
        <v/>
      </c>
      <c r="K22" s="993">
        <f>K23+K24+K37+K43</f>
        <v/>
      </c>
      <c r="L22" s="993">
        <f>L23+L24+L37+L43</f>
        <v/>
      </c>
      <c r="M22" s="993">
        <f>M23+M24+M37+M43</f>
        <v/>
      </c>
      <c r="N22" s="993">
        <f>N23+N24+N37+N43</f>
        <v/>
      </c>
      <c r="O22" s="993">
        <f>O23+O24+O37+O43</f>
        <v/>
      </c>
      <c r="P22" s="993">
        <f>P23+P24+P37+P43</f>
        <v/>
      </c>
      <c r="Q22" s="993">
        <f>Q23+Q24+Q37+Q43</f>
        <v/>
      </c>
      <c r="R22" s="993">
        <f>R23+R24+R37+R43</f>
        <v/>
      </c>
      <c r="S22" s="993">
        <f>S23+S24+S37+S43</f>
        <v/>
      </c>
      <c r="T22" s="993">
        <f>T23+T24+T37+T43</f>
        <v/>
      </c>
      <c r="U22" s="993">
        <f>U23+U24+U37+U43</f>
        <v/>
      </c>
    </row>
    <row r="23" ht="15" customFormat="1" customHeight="1" s="246">
      <c r="A23" s="301" t="inlineStr">
        <is>
          <t>I</t>
        </is>
      </c>
      <c r="B23" s="171" t="inlineStr">
        <is>
          <t>Zapasy</t>
        </is>
      </c>
      <c r="C23" s="1029">
        <f>bilans!C29</f>
        <v/>
      </c>
      <c r="D23" s="1046">
        <f>bilans!D29</f>
        <v/>
      </c>
      <c r="E23" s="1046">
        <f>bilans!E29</f>
        <v/>
      </c>
      <c r="F23" s="1046">
        <f>bilans!F29</f>
        <v/>
      </c>
      <c r="G23" s="1046">
        <f>bilans!G29</f>
        <v/>
      </c>
      <c r="H23" s="1046">
        <f>bilans!H29</f>
        <v/>
      </c>
      <c r="I23" s="1046">
        <f>bilans!I29</f>
        <v/>
      </c>
      <c r="J23" s="993">
        <f>bilans!J29</f>
        <v/>
      </c>
      <c r="K23" s="993">
        <f>bilans!K29</f>
        <v/>
      </c>
      <c r="L23" s="993">
        <f>bilans!L29</f>
        <v/>
      </c>
      <c r="M23" s="993">
        <f>bilans!M29</f>
        <v/>
      </c>
      <c r="N23" s="993">
        <f>bilans!N29</f>
        <v/>
      </c>
      <c r="O23" s="993">
        <f>bilans!O29</f>
        <v/>
      </c>
      <c r="P23" s="993">
        <f>bilans!P29</f>
        <v/>
      </c>
      <c r="Q23" s="993">
        <f>bilans!Q29</f>
        <v/>
      </c>
      <c r="R23" s="993">
        <f>bilans!R29</f>
        <v/>
      </c>
      <c r="S23" s="993">
        <f>bilans!S29</f>
        <v/>
      </c>
      <c r="T23" s="993">
        <f>bilans!T29</f>
        <v/>
      </c>
      <c r="U23" s="993">
        <f>bilans!U29</f>
        <v/>
      </c>
    </row>
    <row r="24" ht="15" customFormat="1" customHeight="1" s="246">
      <c r="A24" s="312" t="inlineStr">
        <is>
          <t>II</t>
        </is>
      </c>
      <c r="B24" s="41" t="inlineStr">
        <is>
          <t>Należności krótkoterminowe</t>
        </is>
      </c>
      <c r="C24" s="1031">
        <f>C25+C30</f>
        <v/>
      </c>
      <c r="D24" s="1047">
        <f>D25+D30</f>
        <v/>
      </c>
      <c r="E24" s="1031">
        <f>E25+E30</f>
        <v/>
      </c>
      <c r="F24" s="1031">
        <f>F25+F30</f>
        <v/>
      </c>
      <c r="G24" s="1031">
        <f>G25+G30</f>
        <v/>
      </c>
      <c r="H24" s="1031">
        <f>H25+H30</f>
        <v/>
      </c>
      <c r="I24" s="1048">
        <f>I25+I30</f>
        <v/>
      </c>
      <c r="J24" s="993">
        <f>J25+J30</f>
        <v/>
      </c>
      <c r="K24" s="993">
        <f>K25+K30</f>
        <v/>
      </c>
      <c r="L24" s="993">
        <f>L25+L30</f>
        <v/>
      </c>
      <c r="M24" s="993">
        <f>M25+M30</f>
        <v/>
      </c>
      <c r="N24" s="993">
        <f>N25+N30</f>
        <v/>
      </c>
      <c r="O24" s="993">
        <f>O25+O30</f>
        <v/>
      </c>
      <c r="P24" s="993">
        <f>P25+P30</f>
        <v/>
      </c>
      <c r="Q24" s="993">
        <f>Q25+Q30</f>
        <v/>
      </c>
      <c r="R24" s="993">
        <f>R25+R30</f>
        <v/>
      </c>
      <c r="S24" s="993">
        <f>S25+S30</f>
        <v/>
      </c>
      <c r="T24" s="993">
        <f>T25+T30</f>
        <v/>
      </c>
      <c r="U24" s="993">
        <f>U25+U30</f>
        <v/>
      </c>
    </row>
    <row r="25" ht="15" customFormat="1" customHeight="1" s="246">
      <c r="A25" s="305" t="n">
        <v>1</v>
      </c>
      <c r="B25" s="168" t="inlineStr">
        <is>
          <t>Należności od jednostek powiązanych</t>
        </is>
      </c>
      <c r="C25" s="1035">
        <f>C26+C29</f>
        <v/>
      </c>
      <c r="D25" s="1049">
        <f>D26+D29</f>
        <v/>
      </c>
      <c r="E25" s="1035">
        <f>E26+E29</f>
        <v/>
      </c>
      <c r="F25" s="1035">
        <f>F26+F29</f>
        <v/>
      </c>
      <c r="G25" s="1035">
        <f>G26+G29</f>
        <v/>
      </c>
      <c r="H25" s="1035">
        <f>H26+H29</f>
        <v/>
      </c>
      <c r="I25" s="1050">
        <f>I26+I29</f>
        <v/>
      </c>
      <c r="J25" s="993">
        <f>J26+J29</f>
        <v/>
      </c>
      <c r="K25" s="993">
        <f>K26+K29</f>
        <v/>
      </c>
      <c r="L25" s="993">
        <f>L26+L29</f>
        <v/>
      </c>
      <c r="M25" s="993">
        <f>M26+M29</f>
        <v/>
      </c>
      <c r="N25" s="993">
        <f>N26+N29</f>
        <v/>
      </c>
      <c r="O25" s="993">
        <f>O26+O29</f>
        <v/>
      </c>
      <c r="P25" s="993">
        <f>P26+P29</f>
        <v/>
      </c>
      <c r="Q25" s="993">
        <f>Q26+Q29</f>
        <v/>
      </c>
      <c r="R25" s="993">
        <f>R26+R29</f>
        <v/>
      </c>
      <c r="S25" s="993">
        <f>S26+S29</f>
        <v/>
      </c>
      <c r="T25" s="993">
        <f>T26+T29</f>
        <v/>
      </c>
      <c r="U25" s="993">
        <f>U26+U29</f>
        <v/>
      </c>
    </row>
    <row r="26" ht="15" customFormat="1" customHeight="1" s="246">
      <c r="A26" s="305" t="inlineStr">
        <is>
          <t>a)</t>
        </is>
      </c>
      <c r="B26" s="168" t="inlineStr">
        <is>
          <t>z tytułu dostaw i usług, o okresie spłaty:</t>
        </is>
      </c>
      <c r="C26" s="1035">
        <f>C27+C28</f>
        <v/>
      </c>
      <c r="D26" s="1049">
        <f>D27+D28</f>
        <v/>
      </c>
      <c r="E26" s="1035">
        <f>E27+E28</f>
        <v/>
      </c>
      <c r="F26" s="1035">
        <f>F27+F28</f>
        <v/>
      </c>
      <c r="G26" s="1035">
        <f>G27+G28</f>
        <v/>
      </c>
      <c r="H26" s="1035">
        <f>H27+H28</f>
        <v/>
      </c>
      <c r="I26" s="1050">
        <f>I27+I28</f>
        <v/>
      </c>
      <c r="J26" s="993">
        <f>J27+J28</f>
        <v/>
      </c>
      <c r="K26" s="993">
        <f>K27+K28</f>
        <v/>
      </c>
      <c r="L26" s="993">
        <f>L27+L28</f>
        <v/>
      </c>
      <c r="M26" s="993">
        <f>M27+M28</f>
        <v/>
      </c>
      <c r="N26" s="993">
        <f>N27+N28</f>
        <v/>
      </c>
      <c r="O26" s="993">
        <f>O27+O28</f>
        <v/>
      </c>
      <c r="P26" s="993">
        <f>P27+P28</f>
        <v/>
      </c>
      <c r="Q26" s="993">
        <f>Q27+Q28</f>
        <v/>
      </c>
      <c r="R26" s="993">
        <f>R27+R28</f>
        <v/>
      </c>
      <c r="S26" s="993">
        <f>S27+S28</f>
        <v/>
      </c>
      <c r="T26" s="993">
        <f>T27+T28</f>
        <v/>
      </c>
      <c r="U26" s="993">
        <f>U27+U28</f>
        <v/>
      </c>
    </row>
    <row r="27" ht="15" customFormat="1" customHeight="1" s="246">
      <c r="A27" s="305" t="inlineStr">
        <is>
          <t>-</t>
        </is>
      </c>
      <c r="B27" s="168" t="inlineStr">
        <is>
          <t>do 12 miesięcy</t>
        </is>
      </c>
      <c r="C27" s="1035">
        <f>bilans!C33</f>
        <v/>
      </c>
      <c r="D27" s="1036">
        <f>bilans!D33</f>
        <v/>
      </c>
      <c r="E27" s="1036">
        <f>bilans!E33</f>
        <v/>
      </c>
      <c r="F27" s="1036">
        <f>bilans!F33</f>
        <v/>
      </c>
      <c r="G27" s="1036">
        <f>bilans!G33</f>
        <v/>
      </c>
      <c r="H27" s="1036">
        <f>bilans!H33</f>
        <v/>
      </c>
      <c r="I27" s="1036">
        <f>bilans!I33</f>
        <v/>
      </c>
      <c r="J27" s="993">
        <f>bilans!J33</f>
        <v/>
      </c>
      <c r="K27" s="993">
        <f>bilans!K33</f>
        <v/>
      </c>
      <c r="L27" s="993">
        <f>bilans!L33</f>
        <v/>
      </c>
      <c r="M27" s="993">
        <f>bilans!M33</f>
        <v/>
      </c>
      <c r="N27" s="993">
        <f>bilans!N33</f>
        <v/>
      </c>
      <c r="O27" s="993">
        <f>bilans!O33</f>
        <v/>
      </c>
      <c r="P27" s="993">
        <f>bilans!P33</f>
        <v/>
      </c>
      <c r="Q27" s="993">
        <f>bilans!Q33</f>
        <v/>
      </c>
      <c r="R27" s="993">
        <f>bilans!R33</f>
        <v/>
      </c>
      <c r="S27" s="993">
        <f>bilans!S33</f>
        <v/>
      </c>
      <c r="T27" s="993">
        <f>bilans!T33</f>
        <v/>
      </c>
      <c r="U27" s="993">
        <f>bilans!U33</f>
        <v/>
      </c>
    </row>
    <row r="28" ht="15" customFormat="1" customHeight="1" s="246">
      <c r="A28" s="305" t="inlineStr">
        <is>
          <t>-</t>
        </is>
      </c>
      <c r="B28" s="168" t="inlineStr">
        <is>
          <t>powyżej 12 miesięcy</t>
        </is>
      </c>
      <c r="C28" s="1031">
        <f>bilans!C34</f>
        <v/>
      </c>
      <c r="D28" s="1036">
        <f>bilans!D34</f>
        <v/>
      </c>
      <c r="E28" s="1036">
        <f>bilans!E34</f>
        <v/>
      </c>
      <c r="F28" s="1036">
        <f>bilans!F34</f>
        <v/>
      </c>
      <c r="G28" s="1036">
        <f>bilans!G34</f>
        <v/>
      </c>
      <c r="H28" s="1036">
        <f>bilans!H34</f>
        <v/>
      </c>
      <c r="I28" s="1036">
        <f>bilans!I34</f>
        <v/>
      </c>
      <c r="J28" s="993">
        <f>bilans!J34</f>
        <v/>
      </c>
      <c r="K28" s="993">
        <f>bilans!K34</f>
        <v/>
      </c>
      <c r="L28" s="993">
        <f>bilans!L34</f>
        <v/>
      </c>
      <c r="M28" s="993">
        <f>bilans!M34</f>
        <v/>
      </c>
      <c r="N28" s="993">
        <f>bilans!N34</f>
        <v/>
      </c>
      <c r="O28" s="993">
        <f>bilans!O34</f>
        <v/>
      </c>
      <c r="P28" s="993">
        <f>bilans!P34</f>
        <v/>
      </c>
      <c r="Q28" s="993">
        <f>bilans!Q34</f>
        <v/>
      </c>
      <c r="R28" s="993">
        <f>bilans!R34</f>
        <v/>
      </c>
      <c r="S28" s="993">
        <f>bilans!S34</f>
        <v/>
      </c>
      <c r="T28" s="993">
        <f>bilans!T34</f>
        <v/>
      </c>
      <c r="U28" s="993">
        <f>bilans!U34</f>
        <v/>
      </c>
    </row>
    <row r="29" ht="15" customFormat="1" customHeight="1" s="246">
      <c r="A29" s="305" t="inlineStr">
        <is>
          <t>b)</t>
        </is>
      </c>
      <c r="B29" s="168" t="inlineStr">
        <is>
          <t>inne</t>
        </is>
      </c>
      <c r="C29" s="1035">
        <f>bilans!C35</f>
        <v/>
      </c>
      <c r="D29" s="1036">
        <f>bilans!D35</f>
        <v/>
      </c>
      <c r="E29" s="1036">
        <f>bilans!E35</f>
        <v/>
      </c>
      <c r="F29" s="1036">
        <f>bilans!F35</f>
        <v/>
      </c>
      <c r="G29" s="1036">
        <f>bilans!G35</f>
        <v/>
      </c>
      <c r="H29" s="1036">
        <f>bilans!H35</f>
        <v/>
      </c>
      <c r="I29" s="1036">
        <f>bilans!I35</f>
        <v/>
      </c>
      <c r="J29" s="993">
        <f>bilans!J35</f>
        <v/>
      </c>
      <c r="K29" s="993">
        <f>bilans!K35</f>
        <v/>
      </c>
      <c r="L29" s="993">
        <f>bilans!L35</f>
        <v/>
      </c>
      <c r="M29" s="993">
        <f>bilans!M35</f>
        <v/>
      </c>
      <c r="N29" s="993">
        <f>bilans!N35</f>
        <v/>
      </c>
      <c r="O29" s="993">
        <f>bilans!O35</f>
        <v/>
      </c>
      <c r="P29" s="993">
        <f>bilans!P35</f>
        <v/>
      </c>
      <c r="Q29" s="993">
        <f>bilans!Q35</f>
        <v/>
      </c>
      <c r="R29" s="993">
        <f>bilans!R35</f>
        <v/>
      </c>
      <c r="S29" s="993">
        <f>bilans!S35</f>
        <v/>
      </c>
      <c r="T29" s="993">
        <f>bilans!T35</f>
        <v/>
      </c>
      <c r="U29" s="993">
        <f>bilans!U35</f>
        <v/>
      </c>
    </row>
    <row r="30" ht="15" customFormat="1" customHeight="1" s="246">
      <c r="A30" s="305" t="n">
        <v>2</v>
      </c>
      <c r="B30" s="168" t="inlineStr">
        <is>
          <t>Należności od pozostałych jednostek</t>
        </is>
      </c>
      <c r="C30" s="1035">
        <f>C31+C34+C35+C36</f>
        <v/>
      </c>
      <c r="D30" s="1049">
        <f>D31+D34+D35+D36</f>
        <v/>
      </c>
      <c r="E30" s="1035">
        <f>E31+E34+E35+E36</f>
        <v/>
      </c>
      <c r="F30" s="1035">
        <f>F31+F34+F35+F36</f>
        <v/>
      </c>
      <c r="G30" s="1035">
        <f>G31+G34+G35+G36</f>
        <v/>
      </c>
      <c r="H30" s="1035">
        <f>H31+H34+H35+H36</f>
        <v/>
      </c>
      <c r="I30" s="1050">
        <f>I31+I34+I35+I36</f>
        <v/>
      </c>
      <c r="J30" s="993">
        <f>J31+J34+J35+J36</f>
        <v/>
      </c>
      <c r="K30" s="993">
        <f>K31+K34+K35+K36</f>
        <v/>
      </c>
      <c r="L30" s="993">
        <f>L31+L34+L35+L36</f>
        <v/>
      </c>
      <c r="M30" s="993">
        <f>M31+M34+M35+M36</f>
        <v/>
      </c>
      <c r="N30" s="993">
        <f>N31+N34+N35+N36</f>
        <v/>
      </c>
      <c r="O30" s="993">
        <f>O31+O34+O35+O36</f>
        <v/>
      </c>
      <c r="P30" s="993">
        <f>P31+P34+P35+P36</f>
        <v/>
      </c>
      <c r="Q30" s="993">
        <f>Q31+Q34+Q35+Q36</f>
        <v/>
      </c>
      <c r="R30" s="993">
        <f>R31+R34+R35+R36</f>
        <v/>
      </c>
      <c r="S30" s="993">
        <f>S31+S34+S35+S36</f>
        <v/>
      </c>
      <c r="T30" s="993">
        <f>T31+T34+T35+T36</f>
        <v/>
      </c>
      <c r="U30" s="993">
        <f>U31+U34+U35+U36</f>
        <v/>
      </c>
    </row>
    <row r="31" ht="15" customFormat="1" customHeight="1" s="246">
      <c r="A31" s="305" t="inlineStr">
        <is>
          <t>a)</t>
        </is>
      </c>
      <c r="B31" s="168" t="inlineStr">
        <is>
          <t>z tytułu dostaw i usług, o okresie spłaty:</t>
        </is>
      </c>
      <c r="C31" s="1035">
        <f>C32+C33</f>
        <v/>
      </c>
      <c r="D31" s="1049">
        <f>D32+D33</f>
        <v/>
      </c>
      <c r="E31" s="1035">
        <f>E32+E33</f>
        <v/>
      </c>
      <c r="F31" s="1035">
        <f>F32+F33</f>
        <v/>
      </c>
      <c r="G31" s="1035">
        <f>G32+G33</f>
        <v/>
      </c>
      <c r="H31" s="1035">
        <f>H32+H33</f>
        <v/>
      </c>
      <c r="I31" s="1050">
        <f>I32+I33</f>
        <v/>
      </c>
      <c r="J31" s="993">
        <f>J32+J33</f>
        <v/>
      </c>
      <c r="K31" s="993">
        <f>K32+K33</f>
        <v/>
      </c>
      <c r="L31" s="993">
        <f>L32+L33</f>
        <v/>
      </c>
      <c r="M31" s="993">
        <f>M32+M33</f>
        <v/>
      </c>
      <c r="N31" s="993">
        <f>N32+N33</f>
        <v/>
      </c>
      <c r="O31" s="993">
        <f>O32+O33</f>
        <v/>
      </c>
      <c r="P31" s="993">
        <f>P32+P33</f>
        <v/>
      </c>
      <c r="Q31" s="993">
        <f>Q32+Q33</f>
        <v/>
      </c>
      <c r="R31" s="993">
        <f>R32+R33</f>
        <v/>
      </c>
      <c r="S31" s="993">
        <f>S32+S33</f>
        <v/>
      </c>
      <c r="T31" s="993">
        <f>T32+T33</f>
        <v/>
      </c>
      <c r="U31" s="993">
        <f>U32+U33</f>
        <v/>
      </c>
    </row>
    <row r="32" ht="15" customFormat="1" customHeight="1" s="246">
      <c r="A32" s="305" t="inlineStr">
        <is>
          <t>-</t>
        </is>
      </c>
      <c r="B32" s="168" t="inlineStr">
        <is>
          <t>do 12 miesięcy</t>
        </is>
      </c>
      <c r="C32" s="1035">
        <f>bilans!C38</f>
        <v/>
      </c>
      <c r="D32" s="1036">
        <f>bilans!D38</f>
        <v/>
      </c>
      <c r="E32" s="1036">
        <f>bilans!E38</f>
        <v/>
      </c>
      <c r="F32" s="1036">
        <f>bilans!F38</f>
        <v/>
      </c>
      <c r="G32" s="1036">
        <f>bilans!G38</f>
        <v/>
      </c>
      <c r="H32" s="1036">
        <f>bilans!H38</f>
        <v/>
      </c>
      <c r="I32" s="1036">
        <f>bilans!I38</f>
        <v/>
      </c>
      <c r="J32" s="993">
        <f>bilans!J38</f>
        <v/>
      </c>
      <c r="K32" s="993">
        <f>bilans!K38</f>
        <v/>
      </c>
      <c r="L32" s="993">
        <f>bilans!L38</f>
        <v/>
      </c>
      <c r="M32" s="993">
        <f>bilans!M38</f>
        <v/>
      </c>
      <c r="N32" s="993">
        <f>bilans!N38</f>
        <v/>
      </c>
      <c r="O32" s="993">
        <f>bilans!O38</f>
        <v/>
      </c>
      <c r="P32" s="993">
        <f>bilans!P38</f>
        <v/>
      </c>
      <c r="Q32" s="993">
        <f>bilans!Q38</f>
        <v/>
      </c>
      <c r="R32" s="993">
        <f>bilans!R38</f>
        <v/>
      </c>
      <c r="S32" s="993">
        <f>bilans!S38</f>
        <v/>
      </c>
      <c r="T32" s="993">
        <f>bilans!T38</f>
        <v/>
      </c>
      <c r="U32" s="993">
        <f>bilans!U38</f>
        <v/>
      </c>
    </row>
    <row r="33" ht="15" customFormat="1" customHeight="1" s="246">
      <c r="A33" s="305" t="inlineStr">
        <is>
          <t>-</t>
        </is>
      </c>
      <c r="B33" s="168" t="inlineStr">
        <is>
          <t>powyżej 12 miesięcy</t>
        </is>
      </c>
      <c r="C33" s="1031">
        <f>bilans!C39</f>
        <v/>
      </c>
      <c r="D33" s="1036">
        <f>bilans!D39</f>
        <v/>
      </c>
      <c r="E33" s="1036">
        <f>bilans!E39</f>
        <v/>
      </c>
      <c r="F33" s="1036">
        <f>bilans!F39</f>
        <v/>
      </c>
      <c r="G33" s="1036">
        <f>bilans!G39</f>
        <v/>
      </c>
      <c r="H33" s="1036">
        <f>bilans!H39</f>
        <v/>
      </c>
      <c r="I33" s="1036">
        <f>bilans!I39</f>
        <v/>
      </c>
      <c r="J33" s="993">
        <f>bilans!J39</f>
        <v/>
      </c>
      <c r="K33" s="993">
        <f>bilans!K39</f>
        <v/>
      </c>
      <c r="L33" s="993">
        <f>bilans!L39</f>
        <v/>
      </c>
      <c r="M33" s="993">
        <f>bilans!M39</f>
        <v/>
      </c>
      <c r="N33" s="993">
        <f>bilans!N39</f>
        <v/>
      </c>
      <c r="O33" s="993">
        <f>bilans!O39</f>
        <v/>
      </c>
      <c r="P33" s="993">
        <f>bilans!P39</f>
        <v/>
      </c>
      <c r="Q33" s="993">
        <f>bilans!Q39</f>
        <v/>
      </c>
      <c r="R33" s="993">
        <f>bilans!R39</f>
        <v/>
      </c>
      <c r="S33" s="993">
        <f>bilans!S39</f>
        <v/>
      </c>
      <c r="T33" s="993">
        <f>bilans!T39</f>
        <v/>
      </c>
      <c r="U33" s="993">
        <f>bilans!U39</f>
        <v/>
      </c>
    </row>
    <row r="34" ht="24" customFormat="1" customHeight="1" s="246">
      <c r="A34" s="305" t="inlineStr">
        <is>
          <t>b)</t>
        </is>
      </c>
      <c r="B34" s="168" t="inlineStr">
        <is>
          <t>z tytułu podatków, dotacji, ceł, ubezpieczeń społecznych i zdrowotnych oraz innych świadczeń</t>
        </is>
      </c>
      <c r="C34" s="1035">
        <f>bilans!C40</f>
        <v/>
      </c>
      <c r="D34" s="1036">
        <f>bilans!D40</f>
        <v/>
      </c>
      <c r="E34" s="1036">
        <f>bilans!E40</f>
        <v/>
      </c>
      <c r="F34" s="1036">
        <f>bilans!F40</f>
        <v/>
      </c>
      <c r="G34" s="1036">
        <f>bilans!G40</f>
        <v/>
      </c>
      <c r="H34" s="1036">
        <f>bilans!H40</f>
        <v/>
      </c>
      <c r="I34" s="1036">
        <f>bilans!I40</f>
        <v/>
      </c>
      <c r="J34" s="993">
        <f>bilans!J40</f>
        <v/>
      </c>
      <c r="K34" s="993">
        <f>bilans!K40</f>
        <v/>
      </c>
      <c r="L34" s="993">
        <f>bilans!L40</f>
        <v/>
      </c>
      <c r="M34" s="993">
        <f>bilans!M40</f>
        <v/>
      </c>
      <c r="N34" s="993">
        <f>bilans!N40</f>
        <v/>
      </c>
      <c r="O34" s="993">
        <f>bilans!O40</f>
        <v/>
      </c>
      <c r="P34" s="993">
        <f>bilans!P40</f>
        <v/>
      </c>
      <c r="Q34" s="993">
        <f>bilans!Q40</f>
        <v/>
      </c>
      <c r="R34" s="993">
        <f>bilans!R40</f>
        <v/>
      </c>
      <c r="S34" s="993">
        <f>bilans!S40</f>
        <v/>
      </c>
      <c r="T34" s="993">
        <f>bilans!T40</f>
        <v/>
      </c>
      <c r="U34" s="993">
        <f>bilans!U40</f>
        <v/>
      </c>
    </row>
    <row r="35" ht="15" customFormat="1" customHeight="1" s="246">
      <c r="A35" s="305" t="inlineStr">
        <is>
          <t>c)</t>
        </is>
      </c>
      <c r="B35" s="168" t="inlineStr">
        <is>
          <t>inne</t>
        </is>
      </c>
      <c r="C35" s="1035">
        <f>bilans!C41</f>
        <v/>
      </c>
      <c r="D35" s="1036">
        <f>bilans!D41</f>
        <v/>
      </c>
      <c r="E35" s="1036">
        <f>bilans!E41</f>
        <v/>
      </c>
      <c r="F35" s="1036">
        <f>bilans!F41</f>
        <v/>
      </c>
      <c r="G35" s="1036">
        <f>bilans!G41</f>
        <v/>
      </c>
      <c r="H35" s="1036">
        <f>bilans!H41</f>
        <v/>
      </c>
      <c r="I35" s="1036">
        <f>bilans!I41</f>
        <v/>
      </c>
      <c r="J35" s="993">
        <f>bilans!J41</f>
        <v/>
      </c>
      <c r="K35" s="993">
        <f>bilans!K41</f>
        <v/>
      </c>
      <c r="L35" s="993">
        <f>bilans!L41</f>
        <v/>
      </c>
      <c r="M35" s="993">
        <f>bilans!M41</f>
        <v/>
      </c>
      <c r="N35" s="993">
        <f>bilans!N41</f>
        <v/>
      </c>
      <c r="O35" s="993">
        <f>bilans!O41</f>
        <v/>
      </c>
      <c r="P35" s="993">
        <f>bilans!P41</f>
        <v/>
      </c>
      <c r="Q35" s="993">
        <f>bilans!Q41</f>
        <v/>
      </c>
      <c r="R35" s="993">
        <f>bilans!R41</f>
        <v/>
      </c>
      <c r="S35" s="993">
        <f>bilans!S41</f>
        <v/>
      </c>
      <c r="T35" s="993">
        <f>bilans!T41</f>
        <v/>
      </c>
      <c r="U35" s="993">
        <f>bilans!U41</f>
        <v/>
      </c>
    </row>
    <row r="36" ht="15" customFormat="1" customHeight="1" s="246">
      <c r="A36" s="305" t="inlineStr">
        <is>
          <t>d)</t>
        </is>
      </c>
      <c r="B36" s="168" t="inlineStr">
        <is>
          <t>dochodzone na drodze sądowej</t>
        </is>
      </c>
      <c r="C36" s="1035">
        <f>bilans!C42</f>
        <v/>
      </c>
      <c r="D36" s="1036">
        <f>bilans!D42</f>
        <v/>
      </c>
      <c r="E36" s="1036">
        <f>bilans!E42</f>
        <v/>
      </c>
      <c r="F36" s="1036">
        <f>bilans!F42</f>
        <v/>
      </c>
      <c r="G36" s="1036">
        <f>bilans!G42</f>
        <v/>
      </c>
      <c r="H36" s="1036">
        <f>bilans!H42</f>
        <v/>
      </c>
      <c r="I36" s="1036">
        <f>bilans!I42</f>
        <v/>
      </c>
      <c r="J36" s="993">
        <f>bilans!J42</f>
        <v/>
      </c>
      <c r="K36" s="993">
        <f>bilans!K42</f>
        <v/>
      </c>
      <c r="L36" s="993">
        <f>bilans!L42</f>
        <v/>
      </c>
      <c r="M36" s="993">
        <f>bilans!M42</f>
        <v/>
      </c>
      <c r="N36" s="993">
        <f>bilans!N42</f>
        <v/>
      </c>
      <c r="O36" s="993">
        <f>bilans!O42</f>
        <v/>
      </c>
      <c r="P36" s="993">
        <f>bilans!P42</f>
        <v/>
      </c>
      <c r="Q36" s="993">
        <f>bilans!Q42</f>
        <v/>
      </c>
      <c r="R36" s="993">
        <f>bilans!R42</f>
        <v/>
      </c>
      <c r="S36" s="993">
        <f>bilans!S42</f>
        <v/>
      </c>
      <c r="T36" s="993">
        <f>bilans!T42</f>
        <v/>
      </c>
      <c r="U36" s="993">
        <f>bilans!U42</f>
        <v/>
      </c>
    </row>
    <row r="37" ht="15" customFormat="1" customHeight="1" s="246">
      <c r="A37" s="303" t="inlineStr">
        <is>
          <t>III</t>
        </is>
      </c>
      <c r="B37" s="41" t="inlineStr">
        <is>
          <t>Inwestycje krótkoterminowe, w tym:</t>
        </is>
      </c>
      <c r="C37" s="1031">
        <f>C38+C42</f>
        <v/>
      </c>
      <c r="D37" s="1047">
        <f>D38+D42</f>
        <v/>
      </c>
      <c r="E37" s="1031">
        <f>E38+E42</f>
        <v/>
      </c>
      <c r="F37" s="1031">
        <f>F38+F42</f>
        <v/>
      </c>
      <c r="G37" s="1031">
        <f>G38+G42</f>
        <v/>
      </c>
      <c r="H37" s="1031">
        <f>H38+H42</f>
        <v/>
      </c>
      <c r="I37" s="1048">
        <f>I38+I42</f>
        <v/>
      </c>
      <c r="J37" s="993">
        <f>J38+J42</f>
        <v/>
      </c>
      <c r="K37" s="993">
        <f>K38+K42</f>
        <v/>
      </c>
      <c r="L37" s="993">
        <f>L38+L42</f>
        <v/>
      </c>
      <c r="M37" s="993">
        <f>M38+M42</f>
        <v/>
      </c>
      <c r="N37" s="993">
        <f>N38+N42</f>
        <v/>
      </c>
      <c r="O37" s="993">
        <f>O38+O42</f>
        <v/>
      </c>
      <c r="P37" s="993">
        <f>P38+P42</f>
        <v/>
      </c>
      <c r="Q37" s="993">
        <f>Q38+Q42</f>
        <v/>
      </c>
      <c r="R37" s="993">
        <f>R38+R42</f>
        <v/>
      </c>
      <c r="S37" s="993">
        <f>S38+S42</f>
        <v/>
      </c>
      <c r="T37" s="993">
        <f>T38+T42</f>
        <v/>
      </c>
      <c r="U37" s="993">
        <f>U38+U42</f>
        <v/>
      </c>
    </row>
    <row r="38" ht="15" customFormat="1" customHeight="1" s="246">
      <c r="A38" s="305" t="n">
        <v>1</v>
      </c>
      <c r="B38" s="169" t="inlineStr">
        <is>
          <t>Krótkoterminowe aktywa finansowe</t>
        </is>
      </c>
      <c r="C38" s="1035">
        <f>C39+C40+C41</f>
        <v/>
      </c>
      <c r="D38" s="1051">
        <f>D39+D40+D41</f>
        <v/>
      </c>
      <c r="E38" s="1052">
        <f>E39+E40+E41</f>
        <v/>
      </c>
      <c r="F38" s="1052">
        <f>F39+F40+F41</f>
        <v/>
      </c>
      <c r="G38" s="1052">
        <f>G39+G40+G41</f>
        <v/>
      </c>
      <c r="H38" s="1052">
        <f>H39+H40+H41</f>
        <v/>
      </c>
      <c r="I38" s="1053">
        <f>I39+I40+I41</f>
        <v/>
      </c>
      <c r="J38" s="993">
        <f>J39+J40+J41</f>
        <v/>
      </c>
      <c r="K38" s="993">
        <f>K39+K40+K41</f>
        <v/>
      </c>
      <c r="L38" s="993">
        <f>L39+L40+L41</f>
        <v/>
      </c>
      <c r="M38" s="993">
        <f>M39+M40+M41</f>
        <v/>
      </c>
      <c r="N38" s="993">
        <f>N39+N40+N41</f>
        <v/>
      </c>
      <c r="O38" s="993">
        <f>O39+O40+O41</f>
        <v/>
      </c>
      <c r="P38" s="993">
        <f>P39+P40+P41</f>
        <v/>
      </c>
      <c r="Q38" s="993">
        <f>Q39+Q40+Q41</f>
        <v/>
      </c>
      <c r="R38" s="993">
        <f>R39+R40+R41</f>
        <v/>
      </c>
      <c r="S38" s="993">
        <f>S39+S40+S41</f>
        <v/>
      </c>
      <c r="T38" s="993">
        <f>T39+T40+T41</f>
        <v/>
      </c>
      <c r="U38" s="993">
        <f>U39+U40+U41</f>
        <v/>
      </c>
    </row>
    <row r="39" ht="15" customFormat="1" customHeight="1" s="246">
      <c r="A39" s="305" t="inlineStr">
        <is>
          <t>a)</t>
        </is>
      </c>
      <c r="B39" s="161" t="inlineStr">
        <is>
          <t>w jednostkach powiązanych</t>
        </is>
      </c>
      <c r="C39" s="1035">
        <f>bilans!C45</f>
        <v/>
      </c>
      <c r="D39" s="1049">
        <f>bilans!D45</f>
        <v/>
      </c>
      <c r="E39" s="1054">
        <f>bilans!E45</f>
        <v/>
      </c>
      <c r="F39" s="1054">
        <f>bilans!F45</f>
        <v/>
      </c>
      <c r="G39" s="1054">
        <f>bilans!G45</f>
        <v/>
      </c>
      <c r="H39" s="1054">
        <f>bilans!H45</f>
        <v/>
      </c>
      <c r="I39" s="1055">
        <f>bilans!I45</f>
        <v/>
      </c>
      <c r="J39" s="993">
        <f>bilans!J45</f>
        <v/>
      </c>
      <c r="K39" s="993">
        <f>bilans!K45</f>
        <v/>
      </c>
      <c r="L39" s="993">
        <f>bilans!L45</f>
        <v/>
      </c>
      <c r="M39" s="993">
        <f>bilans!M45</f>
        <v/>
      </c>
      <c r="N39" s="993">
        <f>bilans!N45</f>
        <v/>
      </c>
      <c r="O39" s="993">
        <f>bilans!O45</f>
        <v/>
      </c>
      <c r="P39" s="993">
        <f>bilans!P45</f>
        <v/>
      </c>
      <c r="Q39" s="993">
        <f>bilans!Q45</f>
        <v/>
      </c>
      <c r="R39" s="993">
        <f>bilans!R45</f>
        <v/>
      </c>
      <c r="S39" s="993">
        <f>bilans!S45</f>
        <v/>
      </c>
      <c r="T39" s="993">
        <f>bilans!T45</f>
        <v/>
      </c>
      <c r="U39" s="993">
        <f>bilans!U45</f>
        <v/>
      </c>
    </row>
    <row r="40" ht="15" customFormat="1" customHeight="1" s="246">
      <c r="A40" s="305" t="inlineStr">
        <is>
          <t>b)</t>
        </is>
      </c>
      <c r="B40" s="161" t="inlineStr">
        <is>
          <t>w pozostałych jednostkach</t>
        </is>
      </c>
      <c r="C40" s="1035">
        <f>bilans!C46</f>
        <v/>
      </c>
      <c r="D40" s="1049">
        <f>bilans!D46</f>
        <v/>
      </c>
      <c r="E40" s="1054">
        <f>bilans!E46</f>
        <v/>
      </c>
      <c r="F40" s="1054">
        <f>bilans!F46</f>
        <v/>
      </c>
      <c r="G40" s="1054">
        <f>bilans!G46</f>
        <v/>
      </c>
      <c r="H40" s="1054">
        <f>bilans!H46</f>
        <v/>
      </c>
      <c r="I40" s="1055">
        <f>bilans!I46</f>
        <v/>
      </c>
      <c r="J40" s="993">
        <f>bilans!J46</f>
        <v/>
      </c>
      <c r="K40" s="993">
        <f>bilans!K46</f>
        <v/>
      </c>
      <c r="L40" s="993">
        <f>bilans!L46</f>
        <v/>
      </c>
      <c r="M40" s="993">
        <f>bilans!M46</f>
        <v/>
      </c>
      <c r="N40" s="993">
        <f>bilans!N46</f>
        <v/>
      </c>
      <c r="O40" s="993">
        <f>bilans!O46</f>
        <v/>
      </c>
      <c r="P40" s="993">
        <f>bilans!P46</f>
        <v/>
      </c>
      <c r="Q40" s="993">
        <f>bilans!Q46</f>
        <v/>
      </c>
      <c r="R40" s="993">
        <f>bilans!R46</f>
        <v/>
      </c>
      <c r="S40" s="993">
        <f>bilans!S46</f>
        <v/>
      </c>
      <c r="T40" s="993">
        <f>bilans!T46</f>
        <v/>
      </c>
      <c r="U40" s="993">
        <f>bilans!U46</f>
        <v/>
      </c>
    </row>
    <row r="41" ht="15" customFormat="1" customHeight="1" s="246">
      <c r="A41" s="305" t="inlineStr">
        <is>
          <t>c)</t>
        </is>
      </c>
      <c r="B41" s="161" t="inlineStr">
        <is>
          <t>środki pieniężne i inne aktywa pieniężne</t>
        </is>
      </c>
      <c r="C41" s="1035">
        <f>bilans!C47</f>
        <v/>
      </c>
      <c r="D41" s="1049">
        <f>bilans!D47</f>
        <v/>
      </c>
      <c r="E41" s="1035">
        <f>bilans!E47</f>
        <v/>
      </c>
      <c r="F41" s="1035">
        <f>bilans!F47</f>
        <v/>
      </c>
      <c r="G41" s="1035">
        <f>bilans!G47</f>
        <v/>
      </c>
      <c r="H41" s="1035">
        <f>bilans!H47</f>
        <v/>
      </c>
      <c r="I41" s="1050">
        <f>bilans!I47</f>
        <v/>
      </c>
      <c r="J41" s="993">
        <f>bilans!J47</f>
        <v/>
      </c>
      <c r="K41" s="993">
        <f>bilans!K47</f>
        <v/>
      </c>
      <c r="L41" s="993">
        <f>bilans!L47</f>
        <v/>
      </c>
      <c r="M41" s="993">
        <f>bilans!M47</f>
        <v/>
      </c>
      <c r="N41" s="993">
        <f>bilans!N47</f>
        <v/>
      </c>
      <c r="O41" s="993">
        <f>bilans!O47</f>
        <v/>
      </c>
      <c r="P41" s="993">
        <f>bilans!P47</f>
        <v/>
      </c>
      <c r="Q41" s="993">
        <f>bilans!Q47</f>
        <v/>
      </c>
      <c r="R41" s="993">
        <f>bilans!R47</f>
        <v/>
      </c>
      <c r="S41" s="993">
        <f>bilans!S47</f>
        <v/>
      </c>
      <c r="T41" s="993">
        <f>bilans!T47</f>
        <v/>
      </c>
      <c r="U41" s="993">
        <f>bilans!U47</f>
        <v/>
      </c>
    </row>
    <row r="42" ht="15" customFormat="1" customHeight="1" s="246">
      <c r="A42" s="305" t="n">
        <v>2</v>
      </c>
      <c r="B42" s="161" t="inlineStr">
        <is>
          <t>Inne inwestycje krótkoterminowe</t>
        </is>
      </c>
      <c r="C42" s="1035">
        <f>bilans!C48</f>
        <v/>
      </c>
      <c r="D42" s="1049">
        <f>bilans!D48</f>
        <v/>
      </c>
      <c r="E42" s="1054">
        <f>bilans!E48</f>
        <v/>
      </c>
      <c r="F42" s="1054">
        <f>bilans!F48</f>
        <v/>
      </c>
      <c r="G42" s="1054">
        <f>bilans!G48</f>
        <v/>
      </c>
      <c r="H42" s="1054">
        <f>bilans!H48</f>
        <v/>
      </c>
      <c r="I42" s="1055">
        <f>bilans!I48</f>
        <v/>
      </c>
      <c r="J42" s="993">
        <f>bilans!J48</f>
        <v/>
      </c>
      <c r="K42" s="993">
        <f>bilans!K48</f>
        <v/>
      </c>
      <c r="L42" s="993">
        <f>bilans!L48</f>
        <v/>
      </c>
      <c r="M42" s="993">
        <f>bilans!M48</f>
        <v/>
      </c>
      <c r="N42" s="993">
        <f>bilans!N48</f>
        <v/>
      </c>
      <c r="O42" s="993">
        <f>bilans!O48</f>
        <v/>
      </c>
      <c r="P42" s="993">
        <f>bilans!P48</f>
        <v/>
      </c>
      <c r="Q42" s="993">
        <f>bilans!Q48</f>
        <v/>
      </c>
      <c r="R42" s="993">
        <f>bilans!R48</f>
        <v/>
      </c>
      <c r="S42" s="993">
        <f>bilans!S48</f>
        <v/>
      </c>
      <c r="T42" s="993">
        <f>bilans!T48</f>
        <v/>
      </c>
      <c r="U42" s="993">
        <f>bilans!U48</f>
        <v/>
      </c>
    </row>
    <row r="43" ht="15" customFormat="1" customHeight="1" s="246">
      <c r="A43" s="303" t="inlineStr">
        <is>
          <t>IV</t>
        </is>
      </c>
      <c r="B43" s="174" t="inlineStr">
        <is>
          <t>Krótkoter. rozliczenia międzyokresowe</t>
        </is>
      </c>
      <c r="C43" s="1031">
        <f>bilans!C49</f>
        <v/>
      </c>
      <c r="D43" s="1047">
        <f>bilans!D49</f>
        <v/>
      </c>
      <c r="E43" s="1031">
        <f>bilans!E49</f>
        <v/>
      </c>
      <c r="F43" s="1031">
        <f>bilans!F49</f>
        <v/>
      </c>
      <c r="G43" s="1031">
        <f>bilans!G49</f>
        <v/>
      </c>
      <c r="H43" s="1031">
        <f>bilans!H49</f>
        <v/>
      </c>
      <c r="I43" s="1048">
        <f>bilans!I49</f>
        <v/>
      </c>
      <c r="J43" s="993">
        <f>bilans!J49</f>
        <v/>
      </c>
      <c r="K43" s="993">
        <f>bilans!K49</f>
        <v/>
      </c>
      <c r="L43" s="993">
        <f>bilans!L49</f>
        <v/>
      </c>
      <c r="M43" s="993">
        <f>bilans!M49</f>
        <v/>
      </c>
      <c r="N43" s="993">
        <f>bilans!N49</f>
        <v/>
      </c>
      <c r="O43" s="993">
        <f>bilans!O49</f>
        <v/>
      </c>
      <c r="P43" s="993">
        <f>bilans!P49</f>
        <v/>
      </c>
      <c r="Q43" s="993">
        <f>bilans!Q49</f>
        <v/>
      </c>
      <c r="R43" s="993">
        <f>bilans!R49</f>
        <v/>
      </c>
      <c r="S43" s="993">
        <f>bilans!S49</f>
        <v/>
      </c>
      <c r="T43" s="993">
        <f>bilans!T49</f>
        <v/>
      </c>
      <c r="U43" s="993">
        <f>bilans!U49</f>
        <v/>
      </c>
    </row>
    <row r="44" ht="15" customFormat="1" customHeight="1" s="246">
      <c r="A44" s="303" t="inlineStr">
        <is>
          <t>C</t>
        </is>
      </c>
      <c r="B44" s="173" t="inlineStr">
        <is>
          <t>Należne wpłaty na kapitał (fundusz) podstawowy</t>
        </is>
      </c>
      <c r="C44" s="1031">
        <f>bilans!C50</f>
        <v/>
      </c>
      <c r="D44" s="1056">
        <f>bilans!D50</f>
        <v/>
      </c>
      <c r="E44" s="1056">
        <f>bilans!E50</f>
        <v/>
      </c>
      <c r="F44" s="1029">
        <f>bilans!F50</f>
        <v/>
      </c>
      <c r="G44" s="1029">
        <f>bilans!G50</f>
        <v/>
      </c>
      <c r="H44" s="1029">
        <f>bilans!H50</f>
        <v/>
      </c>
      <c r="I44" s="1057">
        <f>bilans!I50</f>
        <v/>
      </c>
      <c r="J44" s="993">
        <f>bilans!J50</f>
        <v/>
      </c>
      <c r="K44" s="993">
        <f>bilans!K50</f>
        <v/>
      </c>
      <c r="L44" s="993">
        <f>bilans!L50</f>
        <v/>
      </c>
      <c r="M44" s="993">
        <f>bilans!M50</f>
        <v/>
      </c>
      <c r="N44" s="993">
        <f>bilans!N50</f>
        <v/>
      </c>
      <c r="O44" s="993">
        <f>bilans!O50</f>
        <v/>
      </c>
      <c r="P44" s="993">
        <f>bilans!P50</f>
        <v/>
      </c>
      <c r="Q44" s="993">
        <f>bilans!Q50</f>
        <v/>
      </c>
      <c r="R44" s="993">
        <f>bilans!R50</f>
        <v/>
      </c>
      <c r="S44" s="993">
        <f>bilans!S50</f>
        <v/>
      </c>
      <c r="T44" s="993">
        <f>bilans!T50</f>
        <v/>
      </c>
      <c r="U44" s="993">
        <f>bilans!U50</f>
        <v/>
      </c>
    </row>
    <row r="45" ht="15" customFormat="1" customHeight="1" s="246" thickBot="1">
      <c r="A45" s="525" t="inlineStr">
        <is>
          <t>D</t>
        </is>
      </c>
      <c r="B45" s="42" t="inlineStr">
        <is>
          <t>Udziały (akcje) własne</t>
        </is>
      </c>
      <c r="C45" s="1042">
        <f>bilans!C51</f>
        <v/>
      </c>
      <c r="D45" s="1058">
        <f>bilans!D51</f>
        <v/>
      </c>
      <c r="E45" s="1042">
        <f>bilans!E51</f>
        <v/>
      </c>
      <c r="F45" s="1042">
        <f>bilans!F51</f>
        <v/>
      </c>
      <c r="G45" s="1042">
        <f>bilans!G51</f>
        <v/>
      </c>
      <c r="H45" s="1042">
        <f>bilans!H51</f>
        <v/>
      </c>
      <c r="I45" s="1059">
        <f>bilans!I51</f>
        <v/>
      </c>
      <c r="J45" s="993">
        <f>bilans!J51</f>
        <v/>
      </c>
      <c r="K45" s="993">
        <f>bilans!K51</f>
        <v/>
      </c>
      <c r="L45" s="993">
        <f>bilans!L51</f>
        <v/>
      </c>
      <c r="M45" s="993">
        <f>bilans!M51</f>
        <v/>
      </c>
      <c r="N45" s="993">
        <f>bilans!N51</f>
        <v/>
      </c>
      <c r="O45" s="993">
        <f>bilans!O51</f>
        <v/>
      </c>
      <c r="P45" s="993">
        <f>bilans!P51</f>
        <v/>
      </c>
      <c r="Q45" s="993">
        <f>bilans!Q51</f>
        <v/>
      </c>
      <c r="R45" s="993">
        <f>bilans!R51</f>
        <v/>
      </c>
      <c r="S45" s="993">
        <f>bilans!S51</f>
        <v/>
      </c>
      <c r="T45" s="993">
        <f>bilans!T51</f>
        <v/>
      </c>
      <c r="U45" s="993">
        <f>bilans!U51</f>
        <v/>
      </c>
    </row>
    <row r="46" ht="15" customFormat="1" customHeight="1" s="246" thickBot="1">
      <c r="A46" s="227" t="n"/>
      <c r="B46" s="181" t="inlineStr">
        <is>
          <t>Razem aktywa</t>
        </is>
      </c>
      <c r="C46" s="1060">
        <f>C3+C22+C44+C45</f>
        <v/>
      </c>
      <c r="D46" s="1060">
        <f>D3+D22+D44+D45</f>
        <v/>
      </c>
      <c r="E46" s="1060">
        <f>E3+E22+E44+E45</f>
        <v/>
      </c>
      <c r="F46" s="1060">
        <f>F3+F22+F44+F45</f>
        <v/>
      </c>
      <c r="G46" s="1060">
        <f>G3+G22+G44+G45</f>
        <v/>
      </c>
      <c r="H46" s="1060">
        <f>H3+H22+H44+H45</f>
        <v/>
      </c>
      <c r="I46" s="1060">
        <f>I3+I22+I44+I45</f>
        <v/>
      </c>
      <c r="J46" s="993">
        <f>J3+J22+J44+J45</f>
        <v/>
      </c>
      <c r="K46" s="993">
        <f>K3+K22+K44+K45</f>
        <v/>
      </c>
      <c r="L46" s="993">
        <f>L3+L22+L44+L45</f>
        <v/>
      </c>
      <c r="M46" s="993">
        <f>M3+M22+M44+M45</f>
        <v/>
      </c>
      <c r="N46" s="993">
        <f>N3+N22+N44+N45</f>
        <v/>
      </c>
      <c r="O46" s="993">
        <f>O3+O22+O44+O45</f>
        <v/>
      </c>
      <c r="P46" s="993">
        <f>P3+P22+P44+P45</f>
        <v/>
      </c>
      <c r="Q46" s="993">
        <f>Q3+Q22+Q44+Q45</f>
        <v/>
      </c>
      <c r="R46" s="993">
        <f>R3+R22+R44+R45</f>
        <v/>
      </c>
      <c r="S46" s="993">
        <f>S3+S22+S44+S45</f>
        <v/>
      </c>
      <c r="T46" s="993">
        <f>T3+T22+T44+T45</f>
        <v/>
      </c>
      <c r="U46" s="993">
        <f>U3+U22+U44+U45</f>
        <v/>
      </c>
    </row>
    <row r="47" ht="15" customFormat="1" customHeight="1" s="246">
      <c r="B47" s="10" t="n"/>
      <c r="C47" s="10" t="n"/>
      <c r="D47" s="10" t="n"/>
      <c r="E47" s="10" t="n"/>
      <c r="F47" s="10" t="n"/>
      <c r="G47" s="10" t="n"/>
      <c r="H47" s="10" t="n"/>
    </row>
    <row r="48" ht="13.5" customFormat="1" customHeight="1" s="246" thickBot="1">
      <c r="A48" s="417" t="n"/>
      <c r="B48" s="146">
        <f>B1</f>
        <v/>
      </c>
      <c r="C48" s="246" t="n"/>
      <c r="D48" s="246" t="n"/>
      <c r="E48" s="246" t="n"/>
      <c r="F48" s="246" t="n"/>
      <c r="G48" s="246" t="n"/>
      <c r="H48" s="246" t="n"/>
      <c r="I48" s="246" t="n"/>
    </row>
    <row r="49" ht="17.25" customFormat="1" customHeight="1" s="246" thickBot="1">
      <c r="A49" s="423" t="n"/>
      <c r="B49" s="411" t="inlineStr">
        <is>
          <t>Wyszczególnienie</t>
        </is>
      </c>
      <c r="C49" s="412">
        <f>C2</f>
        <v/>
      </c>
      <c r="D49" s="412">
        <f>D2</f>
        <v/>
      </c>
      <c r="E49" s="412">
        <f>E2</f>
        <v/>
      </c>
      <c r="F49" s="412">
        <f>F2</f>
        <v/>
      </c>
      <c r="G49" s="412">
        <f>G2</f>
        <v/>
      </c>
      <c r="H49" s="412">
        <f>H2</f>
        <v/>
      </c>
      <c r="I49" s="412">
        <f>I2</f>
        <v/>
      </c>
      <c r="J49">
        <f>J2</f>
        <v/>
      </c>
      <c r="K49">
        <f>K2</f>
        <v/>
      </c>
      <c r="L49">
        <f>L2</f>
        <v/>
      </c>
      <c r="M49">
        <f>M2</f>
        <v/>
      </c>
      <c r="N49">
        <f>N2</f>
        <v/>
      </c>
      <c r="O49">
        <f>O2</f>
        <v/>
      </c>
      <c r="P49">
        <f>P2</f>
        <v/>
      </c>
      <c r="Q49">
        <f>Q2</f>
        <v/>
      </c>
      <c r="R49">
        <f>R2</f>
        <v/>
      </c>
      <c r="S49">
        <f>S2</f>
        <v/>
      </c>
      <c r="T49">
        <f>T2</f>
        <v/>
      </c>
      <c r="U49">
        <f>U2</f>
        <v/>
      </c>
    </row>
    <row r="50" ht="15" customFormat="1" customHeight="1" s="246" thickBot="1">
      <c r="A50" s="424" t="inlineStr">
        <is>
          <t>A</t>
        </is>
      </c>
      <c r="B50" s="179" t="inlineStr">
        <is>
          <t>Kapitał(fundusz) własny</t>
        </is>
      </c>
      <c r="C50" s="1010">
        <f>C51+C52+C54+C56+C57+C58+C59</f>
        <v/>
      </c>
      <c r="D50" s="1010">
        <f>D51+D52+D54+D56+D57+D58+D59</f>
        <v/>
      </c>
      <c r="E50" s="1010">
        <f>E51+E52+E54+E56+E57+E58+E59</f>
        <v/>
      </c>
      <c r="F50" s="1010">
        <f>F51+F52+F54+F56+F57+F58+F59</f>
        <v/>
      </c>
      <c r="G50" s="1010">
        <f>G51+G52+G54+G56+G57+G58+G59</f>
        <v/>
      </c>
      <c r="H50" s="1010">
        <f>H51+H52+H54+H56+H57+H58+H59</f>
        <v/>
      </c>
      <c r="I50" s="1011">
        <f>I51+I52+I54+I56+I57+I58+I59</f>
        <v/>
      </c>
      <c r="J50" s="993">
        <f>J51+J52+J54+J56+J57+J58+J59</f>
        <v/>
      </c>
      <c r="K50" s="993">
        <f>K51+K52+K54+K56+K57+K58+K59</f>
        <v/>
      </c>
      <c r="L50" s="993">
        <f>L51+L52+L54+L56+L57+L58+L59</f>
        <v/>
      </c>
      <c r="M50" s="993">
        <f>M51+M52+M54+M56+M57+M58+M59</f>
        <v/>
      </c>
      <c r="N50" s="993">
        <f>N51+N52+N54+N56+N57+N58+N59</f>
        <v/>
      </c>
      <c r="O50" s="993">
        <f>O51+O52+O54+O56+O57+O58+O59</f>
        <v/>
      </c>
      <c r="P50" s="993">
        <f>P51+P52+P54+P56+P57+P58+P59</f>
        <v/>
      </c>
      <c r="Q50" s="993">
        <f>Q51+Q52+Q54+Q56+Q57+Q58+Q59</f>
        <v/>
      </c>
      <c r="R50" s="993">
        <f>R51+R52+R54+R56+R57+R58+R59</f>
        <v/>
      </c>
      <c r="S50" s="993">
        <f>S51+S52+S54+S56+S57+S58+S59</f>
        <v/>
      </c>
      <c r="T50" s="993">
        <f>T51+T52+T54+T56+T57+T58+T59</f>
        <v/>
      </c>
      <c r="U50" s="993">
        <f>U51+U52+U54+U56+U57+U58+U59</f>
        <v/>
      </c>
    </row>
    <row r="51" ht="15" customFormat="1" customHeight="1" s="246">
      <c r="A51" s="223" t="inlineStr">
        <is>
          <t>I</t>
        </is>
      </c>
      <c r="B51" s="163" t="inlineStr">
        <is>
          <t>Kapitał (fundusz) podstawowy</t>
        </is>
      </c>
      <c r="C51" s="1061">
        <f>bilans!C57</f>
        <v/>
      </c>
      <c r="D51" s="1061">
        <f>bilans!D57</f>
        <v/>
      </c>
      <c r="E51" s="1061">
        <f>bilans!E57</f>
        <v/>
      </c>
      <c r="F51" s="1061">
        <f>bilans!F57</f>
        <v/>
      </c>
      <c r="G51" s="1061">
        <f>bilans!G57</f>
        <v/>
      </c>
      <c r="H51" s="1061">
        <f>bilans!H57</f>
        <v/>
      </c>
      <c r="I51" s="1061">
        <f>bilans!I57</f>
        <v/>
      </c>
      <c r="J51" s="993">
        <f>bilans!J57</f>
        <v/>
      </c>
      <c r="K51" s="993">
        <f>bilans!K57</f>
        <v/>
      </c>
      <c r="L51" s="993">
        <f>bilans!L57</f>
        <v/>
      </c>
      <c r="M51" s="993">
        <f>bilans!M57</f>
        <v/>
      </c>
      <c r="N51" s="993">
        <f>bilans!N57</f>
        <v/>
      </c>
      <c r="O51" s="993">
        <f>bilans!O57</f>
        <v/>
      </c>
      <c r="P51" s="993">
        <f>bilans!P57</f>
        <v/>
      </c>
      <c r="Q51" s="993">
        <f>bilans!Q57</f>
        <v/>
      </c>
      <c r="R51" s="993">
        <f>bilans!R57</f>
        <v/>
      </c>
      <c r="S51" s="993">
        <f>bilans!S57</f>
        <v/>
      </c>
      <c r="T51" s="993">
        <f>bilans!T57</f>
        <v/>
      </c>
      <c r="U51" s="993">
        <f>bilans!U57</f>
        <v/>
      </c>
    </row>
    <row r="52" ht="15" customFormat="1" customHeight="1" s="246">
      <c r="A52" s="207" t="inlineStr">
        <is>
          <t>II</t>
        </is>
      </c>
      <c r="B52" s="163" t="inlineStr">
        <is>
          <t>Kapitał (fundusz) zapasowy, w tym:</t>
        </is>
      </c>
      <c r="C52" s="1062">
        <f>bilans!C58</f>
        <v/>
      </c>
      <c r="D52" s="1062">
        <f>bilans!D58</f>
        <v/>
      </c>
      <c r="E52" s="1062">
        <f>bilans!E58</f>
        <v/>
      </c>
      <c r="F52" s="1062">
        <f>bilans!F58</f>
        <v/>
      </c>
      <c r="G52" s="1062">
        <f>bilans!G58</f>
        <v/>
      </c>
      <c r="H52" s="1062">
        <f>bilans!H58</f>
        <v/>
      </c>
      <c r="I52" s="1062">
        <f>bilans!I58</f>
        <v/>
      </c>
      <c r="J52" s="993">
        <f>bilans!J58</f>
        <v/>
      </c>
      <c r="K52" s="993">
        <f>bilans!K58</f>
        <v/>
      </c>
      <c r="L52" s="993">
        <f>bilans!L58</f>
        <v/>
      </c>
      <c r="M52" s="993">
        <f>bilans!M58</f>
        <v/>
      </c>
      <c r="N52" s="993">
        <f>bilans!N58</f>
        <v/>
      </c>
      <c r="O52" s="993">
        <f>bilans!O58</f>
        <v/>
      </c>
      <c r="P52" s="993">
        <f>bilans!P58</f>
        <v/>
      </c>
      <c r="Q52" s="993">
        <f>bilans!Q58</f>
        <v/>
      </c>
      <c r="R52" s="993">
        <f>bilans!R58</f>
        <v/>
      </c>
      <c r="S52" s="993">
        <f>bilans!S58</f>
        <v/>
      </c>
      <c r="T52" s="993">
        <f>bilans!T58</f>
        <v/>
      </c>
      <c r="U52" s="993">
        <f>bilans!U58</f>
        <v/>
      </c>
    </row>
    <row r="53" ht="22.5" customFormat="1" customHeight="1" s="246">
      <c r="A53" s="207" t="n"/>
      <c r="B53" s="418" t="inlineStr">
        <is>
          <t xml:space="preserve">  - nadwyżka wartości sprzedaży (wartość emisyjna) nad wartością nominalną udziałów (akcji)</t>
        </is>
      </c>
      <c r="C53" s="1063">
        <f>bilans!C59</f>
        <v/>
      </c>
      <c r="D53" s="1063">
        <f>bilans!D59</f>
        <v/>
      </c>
      <c r="E53" s="1063">
        <f>bilans!E59</f>
        <v/>
      </c>
      <c r="F53" s="1063">
        <f>bilans!F59</f>
        <v/>
      </c>
      <c r="G53" s="1063">
        <f>bilans!G59</f>
        <v/>
      </c>
      <c r="H53" s="1063">
        <f>bilans!H59</f>
        <v/>
      </c>
      <c r="I53" s="1063">
        <f>bilans!I59</f>
        <v/>
      </c>
      <c r="J53" s="993">
        <f>bilans!J59</f>
        <v/>
      </c>
      <c r="K53" s="993">
        <f>bilans!K59</f>
        <v/>
      </c>
      <c r="L53" s="993">
        <f>bilans!L59</f>
        <v/>
      </c>
      <c r="M53" s="993">
        <f>bilans!M59</f>
        <v/>
      </c>
      <c r="N53" s="993">
        <f>bilans!N59</f>
        <v/>
      </c>
      <c r="O53" s="993">
        <f>bilans!O59</f>
        <v/>
      </c>
      <c r="P53" s="993">
        <f>bilans!P59</f>
        <v/>
      </c>
      <c r="Q53" s="993">
        <f>bilans!Q59</f>
        <v/>
      </c>
      <c r="R53" s="993">
        <f>bilans!R59</f>
        <v/>
      </c>
      <c r="S53" s="993">
        <f>bilans!S59</f>
        <v/>
      </c>
      <c r="T53" s="993">
        <f>bilans!T59</f>
        <v/>
      </c>
      <c r="U53" s="993">
        <f>bilans!U59</f>
        <v/>
      </c>
    </row>
    <row r="54" ht="21.75" customFormat="1" customHeight="1" s="246">
      <c r="A54" s="207" t="inlineStr">
        <is>
          <t>III</t>
        </is>
      </c>
      <c r="B54" s="419" t="inlineStr">
        <is>
          <t>Kapitał (fundusz) z aktualizacji wyceny, w tym:</t>
        </is>
      </c>
      <c r="C54" s="1062">
        <f>bilans!C60</f>
        <v/>
      </c>
      <c r="D54" s="1062">
        <f>bilans!D60</f>
        <v/>
      </c>
      <c r="E54" s="1062">
        <f>bilans!E60</f>
        <v/>
      </c>
      <c r="F54" s="1062">
        <f>bilans!F60</f>
        <v/>
      </c>
      <c r="G54" s="1062">
        <f>bilans!G60</f>
        <v/>
      </c>
      <c r="H54" s="1062">
        <f>bilans!H60</f>
        <v/>
      </c>
      <c r="I54" s="1062">
        <f>bilans!I60</f>
        <v/>
      </c>
      <c r="J54" s="993">
        <f>bilans!J60</f>
        <v/>
      </c>
      <c r="K54" s="993">
        <f>bilans!K60</f>
        <v/>
      </c>
      <c r="L54" s="993">
        <f>bilans!L60</f>
        <v/>
      </c>
      <c r="M54" s="993">
        <f>bilans!M60</f>
        <v/>
      </c>
      <c r="N54" s="993">
        <f>bilans!N60</f>
        <v/>
      </c>
      <c r="O54" s="993">
        <f>bilans!O60</f>
        <v/>
      </c>
      <c r="P54" s="993">
        <f>bilans!P60</f>
        <v/>
      </c>
      <c r="Q54" s="993">
        <f>bilans!Q60</f>
        <v/>
      </c>
      <c r="R54" s="993">
        <f>bilans!R60</f>
        <v/>
      </c>
      <c r="S54" s="993">
        <f>bilans!S60</f>
        <v/>
      </c>
      <c r="T54" s="993">
        <f>bilans!T60</f>
        <v/>
      </c>
      <c r="U54" s="993">
        <f>bilans!U60</f>
        <v/>
      </c>
    </row>
    <row r="55" ht="13.5" customFormat="1" customHeight="1" s="246">
      <c r="A55" s="207" t="n"/>
      <c r="B55" s="418" t="inlineStr">
        <is>
          <t xml:space="preserve">  - z tytułu aktualizacji wartości godziwej</t>
        </is>
      </c>
      <c r="C55" s="1064">
        <f>bilans!C61</f>
        <v/>
      </c>
      <c r="D55" s="1065">
        <f>bilans!D61</f>
        <v/>
      </c>
      <c r="E55" s="1065">
        <f>bilans!E61</f>
        <v/>
      </c>
      <c r="F55" s="1065">
        <f>bilans!F61</f>
        <v/>
      </c>
      <c r="G55" s="1065">
        <f>bilans!G61</f>
        <v/>
      </c>
      <c r="H55" s="1065">
        <f>bilans!H61</f>
        <v/>
      </c>
      <c r="I55" s="1065">
        <f>bilans!I61</f>
        <v/>
      </c>
      <c r="J55" s="993">
        <f>bilans!J61</f>
        <v/>
      </c>
      <c r="K55" s="993">
        <f>bilans!K61</f>
        <v/>
      </c>
      <c r="L55" s="993">
        <f>bilans!L61</f>
        <v/>
      </c>
      <c r="M55" s="993">
        <f>bilans!M61</f>
        <v/>
      </c>
      <c r="N55" s="993">
        <f>bilans!N61</f>
        <v/>
      </c>
      <c r="O55" s="993">
        <f>bilans!O61</f>
        <v/>
      </c>
      <c r="P55" s="993">
        <f>bilans!P61</f>
        <v/>
      </c>
      <c r="Q55" s="993">
        <f>bilans!Q61</f>
        <v/>
      </c>
      <c r="R55" s="993">
        <f>bilans!R61</f>
        <v/>
      </c>
      <c r="S55" s="993">
        <f>bilans!S61</f>
        <v/>
      </c>
      <c r="T55" s="993">
        <f>bilans!T61</f>
        <v/>
      </c>
      <c r="U55" s="993">
        <f>bilans!U61</f>
        <v/>
      </c>
    </row>
    <row r="56" ht="15" customFormat="1" customHeight="1" s="246">
      <c r="A56" s="207" t="inlineStr">
        <is>
          <t>IV</t>
        </is>
      </c>
      <c r="B56" s="164" t="inlineStr">
        <is>
          <t>Pozostałe kapitały (fundusze) rezerwowe</t>
        </is>
      </c>
      <c r="C56" s="1064">
        <f>bilans!C62</f>
        <v/>
      </c>
      <c r="D56" s="1064">
        <f>bilans!D62</f>
        <v/>
      </c>
      <c r="E56" s="1064">
        <f>bilans!E62</f>
        <v/>
      </c>
      <c r="F56" s="1064">
        <f>bilans!F62</f>
        <v/>
      </c>
      <c r="G56" s="1064">
        <f>bilans!G62</f>
        <v/>
      </c>
      <c r="H56" s="1064">
        <f>bilans!H62</f>
        <v/>
      </c>
      <c r="I56" s="1064">
        <f>bilans!I62</f>
        <v/>
      </c>
      <c r="J56" s="993">
        <f>bilans!J62</f>
        <v/>
      </c>
      <c r="K56" s="993">
        <f>bilans!K62</f>
        <v/>
      </c>
      <c r="L56" s="993">
        <f>bilans!L62</f>
        <v/>
      </c>
      <c r="M56" s="993">
        <f>bilans!M62</f>
        <v/>
      </c>
      <c r="N56" s="993">
        <f>bilans!N62</f>
        <v/>
      </c>
      <c r="O56" s="993">
        <f>bilans!O62</f>
        <v/>
      </c>
      <c r="P56" s="993">
        <f>bilans!P62</f>
        <v/>
      </c>
      <c r="Q56" s="993">
        <f>bilans!Q62</f>
        <v/>
      </c>
      <c r="R56" s="993">
        <f>bilans!R62</f>
        <v/>
      </c>
      <c r="S56" s="993">
        <f>bilans!S62</f>
        <v/>
      </c>
      <c r="T56" s="993">
        <f>bilans!T62</f>
        <v/>
      </c>
      <c r="U56" s="993">
        <f>bilans!U62</f>
        <v/>
      </c>
    </row>
    <row r="57" ht="15" customFormat="1" customHeight="1" s="246">
      <c r="A57" s="207" t="inlineStr">
        <is>
          <t>V</t>
        </is>
      </c>
      <c r="B57" s="377" t="inlineStr">
        <is>
          <t>Zysk (strata) z lat ubiegłych</t>
        </is>
      </c>
      <c r="C57" s="1066">
        <f>bilans!C63</f>
        <v/>
      </c>
      <c r="D57" s="1067">
        <f>bilans!D63</f>
        <v/>
      </c>
      <c r="E57" s="1067">
        <f>bilans!E63</f>
        <v/>
      </c>
      <c r="F57" s="1067">
        <f>bilans!F63</f>
        <v/>
      </c>
      <c r="G57" s="1067">
        <f>bilans!G63</f>
        <v/>
      </c>
      <c r="H57" s="1067">
        <f>bilans!H63</f>
        <v/>
      </c>
      <c r="I57" s="1067">
        <f>bilans!I63</f>
        <v/>
      </c>
      <c r="J57" s="993">
        <f>bilans!J63</f>
        <v/>
      </c>
      <c r="K57" s="993">
        <f>bilans!K63</f>
        <v/>
      </c>
      <c r="L57" s="993">
        <f>bilans!L63</f>
        <v/>
      </c>
      <c r="M57" s="993">
        <f>bilans!M63</f>
        <v/>
      </c>
      <c r="N57" s="993">
        <f>bilans!N63</f>
        <v/>
      </c>
      <c r="O57" s="993">
        <f>bilans!O63</f>
        <v/>
      </c>
      <c r="P57" s="993">
        <f>bilans!P63</f>
        <v/>
      </c>
      <c r="Q57" s="993">
        <f>bilans!Q63</f>
        <v/>
      </c>
      <c r="R57" s="993">
        <f>bilans!R63</f>
        <v/>
      </c>
      <c r="S57" s="993">
        <f>bilans!S63</f>
        <v/>
      </c>
      <c r="T57" s="993">
        <f>bilans!T63</f>
        <v/>
      </c>
      <c r="U57" s="993">
        <f>bilans!U63</f>
        <v/>
      </c>
    </row>
    <row r="58" ht="15" customFormat="1" customHeight="1" s="246">
      <c r="A58" s="207" t="inlineStr">
        <is>
          <t>VI</t>
        </is>
      </c>
      <c r="B58" s="377" t="inlineStr">
        <is>
          <t>Zysk (strata) netto</t>
        </is>
      </c>
      <c r="C58" s="1067">
        <f>rachunek!C50</f>
        <v/>
      </c>
      <c r="D58" s="1067">
        <f>rachunek!D50</f>
        <v/>
      </c>
      <c r="E58" s="1067">
        <f>rachunek!E50</f>
        <v/>
      </c>
      <c r="F58" s="1067">
        <f>rachunek!F50</f>
        <v/>
      </c>
      <c r="G58" s="1067">
        <f>rachunek!G50</f>
        <v/>
      </c>
      <c r="H58" s="1067">
        <f>rachunek!H50</f>
        <v/>
      </c>
      <c r="I58" s="1067">
        <f>rachunek!I50</f>
        <v/>
      </c>
      <c r="J58" s="993">
        <f>rachunek!J50</f>
        <v/>
      </c>
      <c r="K58" s="993">
        <f>rachunek!K50</f>
        <v/>
      </c>
      <c r="L58" s="993">
        <f>rachunek!L50</f>
        <v/>
      </c>
      <c r="M58" s="993">
        <f>rachunek!M50</f>
        <v/>
      </c>
      <c r="N58" s="993">
        <f>rachunek!N50</f>
        <v/>
      </c>
      <c r="O58" s="993">
        <f>rachunek!O50</f>
        <v/>
      </c>
      <c r="P58" s="993">
        <f>rachunek!P50</f>
        <v/>
      </c>
      <c r="Q58" s="993">
        <f>rachunek!Q50</f>
        <v/>
      </c>
      <c r="R58" s="993">
        <f>rachunek!R50</f>
        <v/>
      </c>
      <c r="S58" s="993">
        <f>rachunek!S50</f>
        <v/>
      </c>
      <c r="T58" s="993">
        <f>rachunek!T50</f>
        <v/>
      </c>
      <c r="U58" s="993">
        <f>rachunek!U50</f>
        <v/>
      </c>
    </row>
    <row r="59" ht="23.25" customFormat="1" customHeight="1" s="246" thickBot="1">
      <c r="A59" s="420" t="inlineStr">
        <is>
          <t>VII</t>
        </is>
      </c>
      <c r="B59" s="421" t="inlineStr">
        <is>
          <t>Odpisy z zysku netto w ciągu roku obrotowego (wielkość ujemna)</t>
        </is>
      </c>
      <c r="C59" s="1068">
        <f>bilans!C65</f>
        <v/>
      </c>
      <c r="D59" s="1067">
        <f>bilans!D65</f>
        <v/>
      </c>
      <c r="E59" s="1067">
        <f>bilans!E65</f>
        <v/>
      </c>
      <c r="F59" s="1067">
        <f>bilans!F65</f>
        <v/>
      </c>
      <c r="G59" s="1067">
        <f>bilans!G65</f>
        <v/>
      </c>
      <c r="H59" s="1067">
        <f>bilans!H65</f>
        <v/>
      </c>
      <c r="I59" s="1067">
        <f>bilans!I65</f>
        <v/>
      </c>
      <c r="J59" s="993">
        <f>bilans!J65</f>
        <v/>
      </c>
      <c r="K59" s="993">
        <f>bilans!K65</f>
        <v/>
      </c>
      <c r="L59" s="993">
        <f>bilans!L65</f>
        <v/>
      </c>
      <c r="M59" s="993">
        <f>bilans!M65</f>
        <v/>
      </c>
      <c r="N59" s="993">
        <f>bilans!N65</f>
        <v/>
      </c>
      <c r="O59" s="993">
        <f>bilans!O65</f>
        <v/>
      </c>
      <c r="P59" s="993">
        <f>bilans!P65</f>
        <v/>
      </c>
      <c r="Q59" s="993">
        <f>bilans!Q65</f>
        <v/>
      </c>
      <c r="R59" s="993">
        <f>bilans!R65</f>
        <v/>
      </c>
      <c r="S59" s="993">
        <f>bilans!S65</f>
        <v/>
      </c>
      <c r="T59" s="993">
        <f>bilans!T65</f>
        <v/>
      </c>
      <c r="U59" s="993">
        <f>bilans!U65</f>
        <v/>
      </c>
    </row>
    <row r="60" ht="15" customFormat="1" customHeight="1" s="246" thickBot="1">
      <c r="A60" s="224" t="inlineStr">
        <is>
          <t>B</t>
        </is>
      </c>
      <c r="B60" s="367" t="inlineStr">
        <is>
          <t>B. Zobowiązania i rezerwy na zobowiązania</t>
        </is>
      </c>
      <c r="C60" s="1069">
        <f>C61+C65+C72+C91</f>
        <v/>
      </c>
      <c r="D60" s="1069">
        <f>D61+D65+D72+D91</f>
        <v/>
      </c>
      <c r="E60" s="1069">
        <f>E61+E65+E72+E91</f>
        <v/>
      </c>
      <c r="F60" s="1069">
        <f>F61+F65+F72+F91</f>
        <v/>
      </c>
      <c r="G60" s="1069">
        <f>G61+G65+G72+G91</f>
        <v/>
      </c>
      <c r="H60" s="1069">
        <f>H61+H65+H72+H91</f>
        <v/>
      </c>
      <c r="I60" s="1070">
        <f>I61+I65+I72+I91</f>
        <v/>
      </c>
      <c r="J60" s="993">
        <f>J61+J65+J72+J91</f>
        <v/>
      </c>
      <c r="K60" s="993">
        <f>K61+K65+K72+K91</f>
        <v/>
      </c>
      <c r="L60" s="993">
        <f>L61+L65+L72+L91</f>
        <v/>
      </c>
      <c r="M60" s="993">
        <f>M61+M65+M72+M91</f>
        <v/>
      </c>
      <c r="N60" s="993">
        <f>N61+N65+N72+N91</f>
        <v/>
      </c>
      <c r="O60" s="993">
        <f>O61+O65+O72+O91</f>
        <v/>
      </c>
      <c r="P60" s="993">
        <f>P61+P65+P72+P91</f>
        <v/>
      </c>
      <c r="Q60" s="993">
        <f>Q61+Q65+Q72+Q91</f>
        <v/>
      </c>
      <c r="R60" s="993">
        <f>R61+R65+R72+R91</f>
        <v/>
      </c>
      <c r="S60" s="993">
        <f>S61+S65+S72+S91</f>
        <v/>
      </c>
      <c r="T60" s="993">
        <f>T61+T65+T72+T91</f>
        <v/>
      </c>
      <c r="U60" s="993">
        <f>U61+U65+U72+U91</f>
        <v/>
      </c>
    </row>
    <row r="61" ht="15" customFormat="1" customHeight="1" s="246">
      <c r="A61" s="223" t="inlineStr">
        <is>
          <t>I</t>
        </is>
      </c>
      <c r="B61" s="397" t="inlineStr">
        <is>
          <t>Rezerwy na zobowiązania</t>
        </is>
      </c>
      <c r="C61" s="995">
        <f>SUM(C62:C64)</f>
        <v/>
      </c>
      <c r="D61" s="995">
        <f>SUM(D62:D64)</f>
        <v/>
      </c>
      <c r="E61" s="995">
        <f>SUM(E62:E64)</f>
        <v/>
      </c>
      <c r="F61" s="995">
        <f>SUM(F62:F64)</f>
        <v/>
      </c>
      <c r="G61" s="995">
        <f>SUM(G62:G64)</f>
        <v/>
      </c>
      <c r="H61" s="995">
        <f>SUM(H62:H64)</f>
        <v/>
      </c>
      <c r="I61" s="995">
        <f>SUM(I62:I64)</f>
        <v/>
      </c>
      <c r="J61" s="993">
        <f>SUM(J62:J64)</f>
        <v/>
      </c>
      <c r="K61" s="993">
        <f>SUM(K62:K64)</f>
        <v/>
      </c>
      <c r="L61" s="993">
        <f>SUM(L62:L64)</f>
        <v/>
      </c>
      <c r="M61" s="993">
        <f>SUM(M62:M64)</f>
        <v/>
      </c>
      <c r="N61" s="993">
        <f>SUM(N62:N64)</f>
        <v/>
      </c>
      <c r="O61" s="993">
        <f>SUM(O62:O64)</f>
        <v/>
      </c>
      <c r="P61" s="993">
        <f>SUM(P62:P64)</f>
        <v/>
      </c>
      <c r="Q61" s="993">
        <f>SUM(Q62:Q64)</f>
        <v/>
      </c>
      <c r="R61" s="993">
        <f>SUM(R62:R64)</f>
        <v/>
      </c>
      <c r="S61" s="993">
        <f>SUM(S62:S64)</f>
        <v/>
      </c>
      <c r="T61" s="993">
        <f>SUM(T62:T64)</f>
        <v/>
      </c>
      <c r="U61" s="993">
        <f>SUM(U62:U64)</f>
        <v/>
      </c>
    </row>
    <row r="62" ht="15" customFormat="1" customHeight="1" s="246">
      <c r="A62" s="183" t="n">
        <v>1</v>
      </c>
      <c r="B62" s="401" t="inlineStr">
        <is>
          <t>Rezerwa z tytułu odroczonego podatku dochodowego</t>
        </is>
      </c>
      <c r="C62" s="1035">
        <f>bilans!C68</f>
        <v/>
      </c>
      <c r="D62" s="1035">
        <f>bilans!D68</f>
        <v/>
      </c>
      <c r="E62" s="1035">
        <f>bilans!E68</f>
        <v/>
      </c>
      <c r="F62" s="1035">
        <f>bilans!F68</f>
        <v/>
      </c>
      <c r="G62" s="1071">
        <f>bilans!G68</f>
        <v/>
      </c>
      <c r="H62" s="1071">
        <f>bilans!H68</f>
        <v/>
      </c>
      <c r="I62" s="1071">
        <f>bilans!I68</f>
        <v/>
      </c>
      <c r="J62" s="1041">
        <f>bilans!J68</f>
        <v/>
      </c>
      <c r="K62" s="1041">
        <f>bilans!K68</f>
        <v/>
      </c>
      <c r="L62" s="993">
        <f>bilans!L68</f>
        <v/>
      </c>
      <c r="M62" s="993">
        <f>bilans!M68</f>
        <v/>
      </c>
      <c r="N62" s="993">
        <f>bilans!N68</f>
        <v/>
      </c>
      <c r="O62" s="993">
        <f>bilans!O68</f>
        <v/>
      </c>
      <c r="P62" s="993">
        <f>bilans!P68</f>
        <v/>
      </c>
      <c r="Q62" s="993">
        <f>bilans!Q68</f>
        <v/>
      </c>
      <c r="R62" s="993">
        <f>bilans!R68</f>
        <v/>
      </c>
      <c r="S62" s="993">
        <f>bilans!S68</f>
        <v/>
      </c>
      <c r="T62" s="993">
        <f>bilans!T68</f>
        <v/>
      </c>
      <c r="U62" s="993">
        <f>bilans!U68</f>
        <v/>
      </c>
    </row>
    <row r="63" ht="15" customFormat="1" customHeight="1" s="246">
      <c r="A63" s="183" t="n">
        <v>2</v>
      </c>
      <c r="B63" s="167" t="inlineStr">
        <is>
          <t>Rezerwa na świadczenia emerytalne i podobne</t>
        </is>
      </c>
      <c r="C63" s="1035">
        <f>bilans!C69</f>
        <v/>
      </c>
      <c r="D63" s="1035">
        <f>bilans!D69</f>
        <v/>
      </c>
      <c r="E63" s="1035">
        <f>bilans!E69</f>
        <v/>
      </c>
      <c r="F63" s="1035">
        <f>bilans!F69</f>
        <v/>
      </c>
      <c r="G63" s="1071">
        <f>bilans!G69</f>
        <v/>
      </c>
      <c r="H63" s="1071">
        <f>bilans!H69</f>
        <v/>
      </c>
      <c r="I63" s="1071">
        <f>bilans!I69</f>
        <v/>
      </c>
      <c r="J63" s="1041">
        <f>bilans!J69</f>
        <v/>
      </c>
      <c r="K63" s="1041">
        <f>bilans!K69</f>
        <v/>
      </c>
      <c r="L63" s="993">
        <f>bilans!L69</f>
        <v/>
      </c>
      <c r="M63" s="993">
        <f>bilans!M69</f>
        <v/>
      </c>
      <c r="N63" s="993">
        <f>bilans!N69</f>
        <v/>
      </c>
      <c r="O63" s="993">
        <f>bilans!O69</f>
        <v/>
      </c>
      <c r="P63" s="993">
        <f>bilans!P69</f>
        <v/>
      </c>
      <c r="Q63" s="993">
        <f>bilans!Q69</f>
        <v/>
      </c>
      <c r="R63" s="993">
        <f>bilans!R69</f>
        <v/>
      </c>
      <c r="S63" s="993">
        <f>bilans!S69</f>
        <v/>
      </c>
      <c r="T63" s="993">
        <f>bilans!T69</f>
        <v/>
      </c>
      <c r="U63" s="993">
        <f>bilans!U69</f>
        <v/>
      </c>
    </row>
    <row r="64" ht="15" customFormat="1" customHeight="1" s="246">
      <c r="A64" s="183" t="n">
        <v>3</v>
      </c>
      <c r="B64" s="167" t="inlineStr">
        <is>
          <t>Pozostałe rezerwy</t>
        </is>
      </c>
      <c r="C64" s="1035">
        <f>bilans!C70</f>
        <v/>
      </c>
      <c r="D64" s="1035">
        <f>bilans!D70</f>
        <v/>
      </c>
      <c r="E64" s="1035">
        <f>bilans!E70</f>
        <v/>
      </c>
      <c r="F64" s="1035">
        <f>bilans!F70</f>
        <v/>
      </c>
      <c r="G64" s="1071">
        <f>bilans!G70</f>
        <v/>
      </c>
      <c r="H64" s="1071">
        <f>bilans!H70</f>
        <v/>
      </c>
      <c r="I64" s="1071">
        <f>bilans!I70</f>
        <v/>
      </c>
      <c r="J64" s="1041">
        <f>bilans!J70</f>
        <v/>
      </c>
      <c r="K64" s="1041">
        <f>bilans!K70</f>
        <v/>
      </c>
      <c r="L64" s="993">
        <f>bilans!L70</f>
        <v/>
      </c>
      <c r="M64" s="993">
        <f>bilans!M70</f>
        <v/>
      </c>
      <c r="N64" s="993">
        <f>bilans!N70</f>
        <v/>
      </c>
      <c r="O64" s="993">
        <f>bilans!O70</f>
        <v/>
      </c>
      <c r="P64" s="993">
        <f>bilans!P70</f>
        <v/>
      </c>
      <c r="Q64" s="993">
        <f>bilans!Q70</f>
        <v/>
      </c>
      <c r="R64" s="993">
        <f>bilans!R70</f>
        <v/>
      </c>
      <c r="S64" s="993">
        <f>bilans!S70</f>
        <v/>
      </c>
      <c r="T64" s="993">
        <f>bilans!T70</f>
        <v/>
      </c>
      <c r="U64" s="993">
        <f>bilans!U70</f>
        <v/>
      </c>
    </row>
    <row r="65" ht="15" customFormat="1" customHeight="1" s="246">
      <c r="A65" s="182" t="inlineStr">
        <is>
          <t>II</t>
        </is>
      </c>
      <c r="B65" s="20" t="inlineStr">
        <is>
          <t>Zobowiązania długoterminowe</t>
        </is>
      </c>
      <c r="C65" s="1067">
        <f>C66+C67</f>
        <v/>
      </c>
      <c r="D65" s="1067">
        <f>D66+D67</f>
        <v/>
      </c>
      <c r="E65" s="1067">
        <f>E66+E67</f>
        <v/>
      </c>
      <c r="F65" s="1067">
        <f>F66+F67</f>
        <v/>
      </c>
      <c r="G65" s="1067">
        <f>G66+G67</f>
        <v/>
      </c>
      <c r="H65" s="1067">
        <f>H66+H67</f>
        <v/>
      </c>
      <c r="I65" s="1067">
        <f>I66+I67</f>
        <v/>
      </c>
      <c r="J65" s="993">
        <f>J66+J67</f>
        <v/>
      </c>
      <c r="K65" s="993">
        <f>K66+K67</f>
        <v/>
      </c>
      <c r="L65" s="993">
        <f>L66+L67</f>
        <v/>
      </c>
      <c r="M65" s="993">
        <f>M66+M67</f>
        <v/>
      </c>
      <c r="N65" s="993">
        <f>N66+N67</f>
        <v/>
      </c>
      <c r="O65" s="993">
        <f>O66+O67</f>
        <v/>
      </c>
      <c r="P65" s="993">
        <f>P66+P67</f>
        <v/>
      </c>
      <c r="Q65" s="993">
        <f>Q66+Q67</f>
        <v/>
      </c>
      <c r="R65" s="993">
        <f>R66+R67</f>
        <v/>
      </c>
      <c r="S65" s="993">
        <f>S66+S67</f>
        <v/>
      </c>
      <c r="T65" s="993">
        <f>T66+T67</f>
        <v/>
      </c>
      <c r="U65" s="993">
        <f>U66+U67</f>
        <v/>
      </c>
    </row>
    <row r="66" ht="15" customFormat="1" customHeight="1" s="246">
      <c r="A66" s="183" t="n">
        <v>1</v>
      </c>
      <c r="B66" s="161" t="inlineStr">
        <is>
          <t>Wobec jednostek powiązanych</t>
        </is>
      </c>
      <c r="C66" s="1067">
        <f>bilans!C72</f>
        <v/>
      </c>
      <c r="D66" s="1035">
        <f>bilans!D72</f>
        <v/>
      </c>
      <c r="E66" s="1035">
        <f>bilans!E72</f>
        <v/>
      </c>
      <c r="F66" s="1035">
        <f>bilans!F72</f>
        <v/>
      </c>
      <c r="G66" s="1071">
        <f>bilans!G72</f>
        <v/>
      </c>
      <c r="H66" s="1071">
        <f>bilans!H72</f>
        <v/>
      </c>
      <c r="I66" s="1071">
        <f>bilans!I72</f>
        <v/>
      </c>
      <c r="J66" s="993">
        <f>bilans!J72</f>
        <v/>
      </c>
      <c r="K66" s="993">
        <f>bilans!K72</f>
        <v/>
      </c>
      <c r="L66" s="993">
        <f>bilans!L72</f>
        <v/>
      </c>
      <c r="M66" s="993">
        <f>bilans!M72</f>
        <v/>
      </c>
      <c r="N66" s="993">
        <f>bilans!N72</f>
        <v/>
      </c>
      <c r="O66" s="993">
        <f>bilans!O72</f>
        <v/>
      </c>
      <c r="P66" s="993">
        <f>bilans!P72</f>
        <v/>
      </c>
      <c r="Q66" s="993">
        <f>bilans!Q72</f>
        <v/>
      </c>
      <c r="R66" s="993">
        <f>bilans!R72</f>
        <v/>
      </c>
      <c r="S66" s="993">
        <f>bilans!S72</f>
        <v/>
      </c>
      <c r="T66" s="993">
        <f>bilans!T72</f>
        <v/>
      </c>
      <c r="U66" s="993">
        <f>bilans!U72</f>
        <v/>
      </c>
    </row>
    <row r="67" ht="15" customFormat="1" customHeight="1" s="246">
      <c r="A67" s="183" t="n">
        <v>2</v>
      </c>
      <c r="B67" s="161" t="inlineStr">
        <is>
          <t>Wobec pozostałych jednostek</t>
        </is>
      </c>
      <c r="C67" s="1067">
        <f>SUM(C68:C71)</f>
        <v/>
      </c>
      <c r="D67" s="1067">
        <f>SUM(D68:D71)</f>
        <v/>
      </c>
      <c r="E67" s="1067">
        <f>SUM(E68:E71)</f>
        <v/>
      </c>
      <c r="F67" s="1067">
        <f>SUM(F68:F71)</f>
        <v/>
      </c>
      <c r="G67" s="1067">
        <f>SUM(G68:G71)</f>
        <v/>
      </c>
      <c r="H67" s="1067">
        <f>SUM(H68:H71)</f>
        <v/>
      </c>
      <c r="I67" s="1067">
        <f>SUM(I68:I71)</f>
        <v/>
      </c>
      <c r="J67" s="993">
        <f>SUM(J68:J71)</f>
        <v/>
      </c>
      <c r="K67" s="993">
        <f>SUM(K68:K71)</f>
        <v/>
      </c>
      <c r="L67" s="993">
        <f>SUM(L68:L71)</f>
        <v/>
      </c>
      <c r="M67" s="993">
        <f>SUM(M68:M71)</f>
        <v/>
      </c>
      <c r="N67" s="993">
        <f>SUM(N68:N71)</f>
        <v/>
      </c>
      <c r="O67" s="993">
        <f>SUM(O68:O71)</f>
        <v/>
      </c>
      <c r="P67" s="993">
        <f>SUM(P68:P71)</f>
        <v/>
      </c>
      <c r="Q67" s="993">
        <f>SUM(Q68:Q71)</f>
        <v/>
      </c>
      <c r="R67" s="993">
        <f>SUM(R68:R71)</f>
        <v/>
      </c>
      <c r="S67" s="993">
        <f>SUM(S68:S71)</f>
        <v/>
      </c>
      <c r="T67" s="993">
        <f>SUM(T68:T71)</f>
        <v/>
      </c>
      <c r="U67" s="993">
        <f>SUM(U68:U71)</f>
        <v/>
      </c>
    </row>
    <row r="68" ht="15" customFormat="1" customHeight="1" s="246">
      <c r="A68" s="183" t="inlineStr">
        <is>
          <t>a)</t>
        </is>
      </c>
      <c r="B68" s="161" t="inlineStr">
        <is>
          <t>kredyty i pożyczki</t>
        </is>
      </c>
      <c r="C68" s="1071">
        <f>bilans!C74</f>
        <v/>
      </c>
      <c r="D68" s="1071">
        <f>bilans!D74</f>
        <v/>
      </c>
      <c r="E68" s="1071">
        <f>bilans!E74</f>
        <v/>
      </c>
      <c r="F68" s="1071">
        <f>bilans!F74</f>
        <v/>
      </c>
      <c r="G68" s="1071">
        <f>bilans!G74</f>
        <v/>
      </c>
      <c r="H68" s="1071">
        <f>bilans!H74</f>
        <v/>
      </c>
      <c r="I68" s="1071">
        <f>bilans!I74</f>
        <v/>
      </c>
      <c r="J68" s="993">
        <f>bilans!J74</f>
        <v/>
      </c>
      <c r="K68" s="993">
        <f>bilans!K74</f>
        <v/>
      </c>
      <c r="L68" s="993">
        <f>bilans!L74</f>
        <v/>
      </c>
      <c r="M68" s="993">
        <f>bilans!M74</f>
        <v/>
      </c>
      <c r="N68" s="993">
        <f>bilans!N74</f>
        <v/>
      </c>
      <c r="O68" s="993">
        <f>bilans!O74</f>
        <v/>
      </c>
      <c r="P68" s="993">
        <f>bilans!P74</f>
        <v/>
      </c>
      <c r="Q68" s="993">
        <f>bilans!Q74</f>
        <v/>
      </c>
      <c r="R68" s="993">
        <f>bilans!R74</f>
        <v/>
      </c>
      <c r="S68" s="993">
        <f>bilans!S74</f>
        <v/>
      </c>
      <c r="T68" s="993">
        <f>bilans!T74</f>
        <v/>
      </c>
      <c r="U68" s="993">
        <f>bilans!U74</f>
        <v/>
      </c>
    </row>
    <row r="69" ht="15" customFormat="1" customHeight="1" s="246">
      <c r="A69" s="183" t="inlineStr">
        <is>
          <t>b)</t>
        </is>
      </c>
      <c r="B69" s="161" t="inlineStr">
        <is>
          <t>z tytułu emisji dłużnych papierów wartościowych</t>
        </is>
      </c>
      <c r="C69" s="1067">
        <f>bilans!C75</f>
        <v/>
      </c>
      <c r="D69" s="1067">
        <f>bilans!D75</f>
        <v/>
      </c>
      <c r="E69" s="1067">
        <f>bilans!E75</f>
        <v/>
      </c>
      <c r="F69" s="1067">
        <f>bilans!F75</f>
        <v/>
      </c>
      <c r="G69" s="1067">
        <f>bilans!G75</f>
        <v/>
      </c>
      <c r="H69" s="1067">
        <f>bilans!H75</f>
        <v/>
      </c>
      <c r="I69" s="1067">
        <f>bilans!I75</f>
        <v/>
      </c>
      <c r="J69" s="993">
        <f>bilans!J75</f>
        <v/>
      </c>
      <c r="K69" s="993">
        <f>bilans!K75</f>
        <v/>
      </c>
      <c r="L69" s="993">
        <f>bilans!L75</f>
        <v/>
      </c>
      <c r="M69" s="993">
        <f>bilans!M75</f>
        <v/>
      </c>
      <c r="N69" s="993">
        <f>bilans!N75</f>
        <v/>
      </c>
      <c r="O69" s="993">
        <f>bilans!O75</f>
        <v/>
      </c>
      <c r="P69" s="993">
        <f>bilans!P75</f>
        <v/>
      </c>
      <c r="Q69" s="993">
        <f>bilans!Q75</f>
        <v/>
      </c>
      <c r="R69" s="993">
        <f>bilans!R75</f>
        <v/>
      </c>
      <c r="S69" s="993">
        <f>bilans!S75</f>
        <v/>
      </c>
      <c r="T69" s="993">
        <f>bilans!T75</f>
        <v/>
      </c>
      <c r="U69" s="993">
        <f>bilans!U75</f>
        <v/>
      </c>
    </row>
    <row r="70" ht="15" customFormat="1" customHeight="1" s="246">
      <c r="A70" s="183" t="inlineStr">
        <is>
          <t>c)</t>
        </is>
      </c>
      <c r="B70" s="161" t="inlineStr">
        <is>
          <t>inne zobowiązania finansowe</t>
        </is>
      </c>
      <c r="C70" s="1067">
        <f>bilans!C76</f>
        <v/>
      </c>
      <c r="D70" s="1067">
        <f>bilans!D76</f>
        <v/>
      </c>
      <c r="E70" s="1067">
        <f>bilans!E76</f>
        <v/>
      </c>
      <c r="F70" s="1067">
        <f>bilans!F76</f>
        <v/>
      </c>
      <c r="G70" s="1067">
        <f>bilans!G76</f>
        <v/>
      </c>
      <c r="H70" s="1067">
        <f>bilans!H76</f>
        <v/>
      </c>
      <c r="I70" s="1067">
        <f>bilans!I76</f>
        <v/>
      </c>
      <c r="J70" s="993">
        <f>bilans!J76</f>
        <v/>
      </c>
      <c r="K70" s="993">
        <f>bilans!K76</f>
        <v/>
      </c>
      <c r="L70" s="993">
        <f>bilans!L76</f>
        <v/>
      </c>
      <c r="M70" s="993">
        <f>bilans!M76</f>
        <v/>
      </c>
      <c r="N70" s="993">
        <f>bilans!N76</f>
        <v/>
      </c>
      <c r="O70" s="993">
        <f>bilans!O76</f>
        <v/>
      </c>
      <c r="P70" s="993">
        <f>bilans!P76</f>
        <v/>
      </c>
      <c r="Q70" s="993">
        <f>bilans!Q76</f>
        <v/>
      </c>
      <c r="R70" s="993">
        <f>bilans!R76</f>
        <v/>
      </c>
      <c r="S70" s="993">
        <f>bilans!S76</f>
        <v/>
      </c>
      <c r="T70" s="993">
        <f>bilans!T76</f>
        <v/>
      </c>
      <c r="U70" s="993">
        <f>bilans!U76</f>
        <v/>
      </c>
    </row>
    <row r="71" ht="15" customFormat="1" customHeight="1" s="246">
      <c r="A71" s="183" t="inlineStr">
        <is>
          <t>d)</t>
        </is>
      </c>
      <c r="B71" s="161" t="inlineStr">
        <is>
          <t>inne</t>
        </is>
      </c>
      <c r="C71" s="1071">
        <f>bilans!C77</f>
        <v/>
      </c>
      <c r="D71" s="1071">
        <f>bilans!D77</f>
        <v/>
      </c>
      <c r="E71" s="1071">
        <f>bilans!E77</f>
        <v/>
      </c>
      <c r="F71" s="1071">
        <f>bilans!F77</f>
        <v/>
      </c>
      <c r="G71" s="1071">
        <f>bilans!G77</f>
        <v/>
      </c>
      <c r="H71" s="1071">
        <f>bilans!H77</f>
        <v/>
      </c>
      <c r="I71" s="1071">
        <f>bilans!I77</f>
        <v/>
      </c>
      <c r="J71" s="993">
        <f>bilans!J77</f>
        <v/>
      </c>
      <c r="K71" s="993">
        <f>bilans!K77</f>
        <v/>
      </c>
      <c r="L71" s="993">
        <f>bilans!L77</f>
        <v/>
      </c>
      <c r="M71" s="993">
        <f>bilans!M77</f>
        <v/>
      </c>
      <c r="N71" s="993">
        <f>bilans!N77</f>
        <v/>
      </c>
      <c r="O71" s="993">
        <f>bilans!O77</f>
        <v/>
      </c>
      <c r="P71" s="993">
        <f>bilans!P77</f>
        <v/>
      </c>
      <c r="Q71" s="993">
        <f>bilans!Q77</f>
        <v/>
      </c>
      <c r="R71" s="993">
        <f>bilans!R77</f>
        <v/>
      </c>
      <c r="S71" s="993">
        <f>bilans!S77</f>
        <v/>
      </c>
      <c r="T71" s="993">
        <f>bilans!T77</f>
        <v/>
      </c>
      <c r="U71" s="993">
        <f>bilans!U77</f>
        <v/>
      </c>
    </row>
    <row r="72" ht="15" customFormat="1" customHeight="1" s="246">
      <c r="A72" s="89" t="inlineStr">
        <is>
          <t>III</t>
        </is>
      </c>
      <c r="B72" s="20" t="inlineStr">
        <is>
          <t>Zobowiązania krótkoterminowe</t>
        </is>
      </c>
      <c r="C72" s="1067">
        <f>C73+C78+C90</f>
        <v/>
      </c>
      <c r="D72" s="1067">
        <f>D73+D78+D90</f>
        <v/>
      </c>
      <c r="E72" s="1067">
        <f>E73+E78+E90</f>
        <v/>
      </c>
      <c r="F72" s="1067">
        <f>F73+F78+F90</f>
        <v/>
      </c>
      <c r="G72" s="1067">
        <f>G73+G78+G90</f>
        <v/>
      </c>
      <c r="H72" s="1067">
        <f>H73+H78+H90</f>
        <v/>
      </c>
      <c r="I72" s="1067">
        <f>I73+I78+I90</f>
        <v/>
      </c>
      <c r="J72" s="993">
        <f>J73+J78+J90</f>
        <v/>
      </c>
      <c r="K72" s="993">
        <f>K73+K78+K90</f>
        <v/>
      </c>
      <c r="L72" s="993">
        <f>L73+L78+L90</f>
        <v/>
      </c>
      <c r="M72" s="993">
        <f>M73+M78+M90</f>
        <v/>
      </c>
      <c r="N72" s="993">
        <f>N73+N78+N90</f>
        <v/>
      </c>
      <c r="O72" s="993">
        <f>O73+O78+O90</f>
        <v/>
      </c>
      <c r="P72" s="993">
        <f>P73+P78+P90</f>
        <v/>
      </c>
      <c r="Q72" s="993">
        <f>Q73+Q78+Q90</f>
        <v/>
      </c>
      <c r="R72" s="993">
        <f>R73+R78+R90</f>
        <v/>
      </c>
      <c r="S72" s="993">
        <f>S73+S78+S90</f>
        <v/>
      </c>
      <c r="T72" s="993">
        <f>T73+T78+T90</f>
        <v/>
      </c>
      <c r="U72" s="993">
        <f>U73+U78+U90</f>
        <v/>
      </c>
    </row>
    <row r="73" ht="15" customFormat="1" customHeight="1" s="246">
      <c r="A73" s="183" t="n">
        <v>1</v>
      </c>
      <c r="B73" s="161" t="inlineStr">
        <is>
          <t>Wobec jednostek powiązanych</t>
        </is>
      </c>
      <c r="C73" s="1072">
        <f>C74+C77</f>
        <v/>
      </c>
      <c r="D73" s="1072">
        <f>D74+D77</f>
        <v/>
      </c>
      <c r="E73" s="1072">
        <f>E74+E77</f>
        <v/>
      </c>
      <c r="F73" s="1072">
        <f>F74+F77</f>
        <v/>
      </c>
      <c r="G73" s="1072">
        <f>G74+G77</f>
        <v/>
      </c>
      <c r="H73" s="1072">
        <f>H74+H77</f>
        <v/>
      </c>
      <c r="I73" s="1072">
        <f>I74+I77</f>
        <v/>
      </c>
      <c r="J73" s="993">
        <f>J74+J77</f>
        <v/>
      </c>
      <c r="K73" s="993">
        <f>K74+K77</f>
        <v/>
      </c>
      <c r="L73" s="993">
        <f>L74+L77</f>
        <v/>
      </c>
      <c r="M73" s="993">
        <f>M74+M77</f>
        <v/>
      </c>
      <c r="N73" s="993">
        <f>N74+N77</f>
        <v/>
      </c>
      <c r="O73" s="993">
        <f>O74+O77</f>
        <v/>
      </c>
      <c r="P73" s="993">
        <f>P74+P77</f>
        <v/>
      </c>
      <c r="Q73" s="993">
        <f>Q74+Q77</f>
        <v/>
      </c>
      <c r="R73" s="993">
        <f>R74+R77</f>
        <v/>
      </c>
      <c r="S73" s="993">
        <f>S74+S77</f>
        <v/>
      </c>
      <c r="T73" s="993">
        <f>T74+T77</f>
        <v/>
      </c>
      <c r="U73" s="993">
        <f>U74+U77</f>
        <v/>
      </c>
    </row>
    <row r="74" ht="15" customFormat="1" customHeight="1" s="246">
      <c r="A74" s="183" t="inlineStr">
        <is>
          <t>a)</t>
        </is>
      </c>
      <c r="B74" s="161" t="inlineStr">
        <is>
          <t>z tytułu dostaw i usług, o okresie wymagalności:</t>
        </is>
      </c>
      <c r="C74" s="1072">
        <f>C75+C76</f>
        <v/>
      </c>
      <c r="D74" s="1072">
        <f>D75+D76</f>
        <v/>
      </c>
      <c r="E74" s="1072">
        <f>E75+E76</f>
        <v/>
      </c>
      <c r="F74" s="1072">
        <f>F75+F76</f>
        <v/>
      </c>
      <c r="G74" s="1067">
        <f>G75+G76</f>
        <v/>
      </c>
      <c r="H74" s="1067">
        <f>H75+H76</f>
        <v/>
      </c>
      <c r="I74" s="1067">
        <f>I75+I76</f>
        <v/>
      </c>
      <c r="J74" s="993">
        <f>J75+J76</f>
        <v/>
      </c>
      <c r="K74" s="993">
        <f>K75+K76</f>
        <v/>
      </c>
      <c r="L74" s="993">
        <f>L75+L76</f>
        <v/>
      </c>
      <c r="M74" s="993">
        <f>M75+M76</f>
        <v/>
      </c>
      <c r="N74" s="993">
        <f>N75+N76</f>
        <v/>
      </c>
      <c r="O74" s="993">
        <f>O75+O76</f>
        <v/>
      </c>
      <c r="P74" s="993">
        <f>P75+P76</f>
        <v/>
      </c>
      <c r="Q74" s="993">
        <f>Q75+Q76</f>
        <v/>
      </c>
      <c r="R74" s="993">
        <f>R75+R76</f>
        <v/>
      </c>
      <c r="S74" s="993">
        <f>S75+S76</f>
        <v/>
      </c>
      <c r="T74" s="993">
        <f>T75+T76</f>
        <v/>
      </c>
      <c r="U74" s="993">
        <f>U75+U76</f>
        <v/>
      </c>
    </row>
    <row r="75" ht="15" customFormat="1" customHeight="1" s="246">
      <c r="A75" s="183" t="inlineStr">
        <is>
          <t>-</t>
        </is>
      </c>
      <c r="B75" s="161" t="inlineStr">
        <is>
          <t>do 12 miesięcy</t>
        </is>
      </c>
      <c r="C75" s="1067">
        <f>bilans!C81</f>
        <v/>
      </c>
      <c r="D75" s="1072">
        <f>bilans!D81</f>
        <v/>
      </c>
      <c r="E75" s="1006">
        <f>bilans!E81</f>
        <v/>
      </c>
      <c r="F75" s="1006">
        <f>bilans!F81</f>
        <v/>
      </c>
      <c r="G75" s="1006">
        <f>bilans!G81</f>
        <v/>
      </c>
      <c r="H75" s="1006">
        <f>bilans!H81</f>
        <v/>
      </c>
      <c r="I75" s="1006">
        <f>bilans!I81</f>
        <v/>
      </c>
      <c r="J75" s="993">
        <f>bilans!J81</f>
        <v/>
      </c>
      <c r="K75" s="993">
        <f>bilans!K81</f>
        <v/>
      </c>
      <c r="L75" s="993">
        <f>bilans!L81</f>
        <v/>
      </c>
      <c r="M75" s="993">
        <f>bilans!M81</f>
        <v/>
      </c>
      <c r="N75" s="993">
        <f>bilans!N81</f>
        <v/>
      </c>
      <c r="O75" s="993">
        <f>bilans!O81</f>
        <v/>
      </c>
      <c r="P75" s="993">
        <f>bilans!P81</f>
        <v/>
      </c>
      <c r="Q75" s="993">
        <f>bilans!Q81</f>
        <v/>
      </c>
      <c r="R75" s="993">
        <f>bilans!R81</f>
        <v/>
      </c>
      <c r="S75" s="993">
        <f>bilans!S81</f>
        <v/>
      </c>
      <c r="T75" s="993">
        <f>bilans!T81</f>
        <v/>
      </c>
      <c r="U75" s="993">
        <f>bilans!U81</f>
        <v/>
      </c>
    </row>
    <row r="76" ht="15" customFormat="1" customHeight="1" s="246">
      <c r="A76" s="183" t="inlineStr">
        <is>
          <t>-</t>
        </is>
      </c>
      <c r="B76" s="161" t="inlineStr">
        <is>
          <t>powyżej 12 miesięcy</t>
        </is>
      </c>
      <c r="C76" s="1067">
        <f>bilans!C82</f>
        <v/>
      </c>
      <c r="D76" s="1072">
        <f>bilans!D82</f>
        <v/>
      </c>
      <c r="E76" s="1006">
        <f>bilans!E82</f>
        <v/>
      </c>
      <c r="F76" s="1006">
        <f>bilans!F82</f>
        <v/>
      </c>
      <c r="G76" s="1006">
        <f>bilans!G82</f>
        <v/>
      </c>
      <c r="H76" s="1006">
        <f>bilans!H82</f>
        <v/>
      </c>
      <c r="I76" s="1006">
        <f>bilans!I82</f>
        <v/>
      </c>
      <c r="J76" s="993">
        <f>bilans!J82</f>
        <v/>
      </c>
      <c r="K76" s="993">
        <f>bilans!K82</f>
        <v/>
      </c>
      <c r="L76" s="993">
        <f>bilans!L82</f>
        <v/>
      </c>
      <c r="M76" s="993">
        <f>bilans!M82</f>
        <v/>
      </c>
      <c r="N76" s="993">
        <f>bilans!N82</f>
        <v/>
      </c>
      <c r="O76" s="993">
        <f>bilans!O82</f>
        <v/>
      </c>
      <c r="P76" s="993">
        <f>bilans!P82</f>
        <v/>
      </c>
      <c r="Q76" s="993">
        <f>bilans!Q82</f>
        <v/>
      </c>
      <c r="R76" s="993">
        <f>bilans!R82</f>
        <v/>
      </c>
      <c r="S76" s="993">
        <f>bilans!S82</f>
        <v/>
      </c>
      <c r="T76" s="993">
        <f>bilans!T82</f>
        <v/>
      </c>
      <c r="U76" s="993">
        <f>bilans!U82</f>
        <v/>
      </c>
    </row>
    <row r="77" ht="15" customFormat="1" customHeight="1" s="246">
      <c r="A77" s="183" t="inlineStr">
        <is>
          <t>b)</t>
        </is>
      </c>
      <c r="B77" s="161" t="inlineStr">
        <is>
          <t>inne</t>
        </is>
      </c>
      <c r="C77" s="1067">
        <f>bilans!C83</f>
        <v/>
      </c>
      <c r="D77" s="1072">
        <f>bilans!D83</f>
        <v/>
      </c>
      <c r="E77" s="1006">
        <f>bilans!E83</f>
        <v/>
      </c>
      <c r="F77" s="1006">
        <f>bilans!F83</f>
        <v/>
      </c>
      <c r="G77" s="1006">
        <f>bilans!G83</f>
        <v/>
      </c>
      <c r="H77" s="1006">
        <f>bilans!H83</f>
        <v/>
      </c>
      <c r="I77" s="1006">
        <f>bilans!I83</f>
        <v/>
      </c>
      <c r="J77" s="993">
        <f>bilans!J83</f>
        <v/>
      </c>
      <c r="K77" s="993">
        <f>bilans!K83</f>
        <v/>
      </c>
      <c r="L77" s="993">
        <f>bilans!L83</f>
        <v/>
      </c>
      <c r="M77" s="993">
        <f>bilans!M83</f>
        <v/>
      </c>
      <c r="N77" s="993">
        <f>bilans!N83</f>
        <v/>
      </c>
      <c r="O77" s="993">
        <f>bilans!O83</f>
        <v/>
      </c>
      <c r="P77" s="993">
        <f>bilans!P83</f>
        <v/>
      </c>
      <c r="Q77" s="993">
        <f>bilans!Q83</f>
        <v/>
      </c>
      <c r="R77" s="993">
        <f>bilans!R83</f>
        <v/>
      </c>
      <c r="S77" s="993">
        <f>bilans!S83</f>
        <v/>
      </c>
      <c r="T77" s="993">
        <f>bilans!T83</f>
        <v/>
      </c>
      <c r="U77" s="993">
        <f>bilans!U83</f>
        <v/>
      </c>
    </row>
    <row r="78" ht="15" customFormat="1" customHeight="1" s="246">
      <c r="A78" s="162" t="n">
        <v>2</v>
      </c>
      <c r="B78" s="161" t="inlineStr">
        <is>
          <t>Wobec pozostałych jednostek</t>
        </is>
      </c>
      <c r="C78" s="1072">
        <f>C79+C80+C81+C82+C85+C86+C87+C88+C89</f>
        <v/>
      </c>
      <c r="D78" s="1072">
        <f>D79+D80+D81+D82+D85+D86+D87+D88+D89</f>
        <v/>
      </c>
      <c r="E78" s="1072">
        <f>E79+E80+E81+E82+E85+E86+E87+E88+E89</f>
        <v/>
      </c>
      <c r="F78" s="1072">
        <f>F79+F80+F81+F82+F85+F86+F87+F88+F89</f>
        <v/>
      </c>
      <c r="G78" s="1072">
        <f>G79+G80+G81+G82+G85+G86+G87+G88+G89</f>
        <v/>
      </c>
      <c r="H78" s="1072">
        <f>H79+H80+H81+H82+H85+H86+H87+H88+H89</f>
        <v/>
      </c>
      <c r="I78" s="1072">
        <f>I79+I80+I81+I82+I85+I86+I87+I88+I89</f>
        <v/>
      </c>
      <c r="J78" s="993">
        <f>J79+J80+J81+J82+J85+J86+J87+J88+J89</f>
        <v/>
      </c>
      <c r="K78" s="993">
        <f>K79+K80+K81+K82+K85+K86+K87+K88+K89</f>
        <v/>
      </c>
      <c r="L78" s="993">
        <f>L79+L80+L81+L82+L85+L86+L87+L88+L89</f>
        <v/>
      </c>
      <c r="M78" s="993">
        <f>M79+M80+M81+M82+M85+M86+M87+M88+M89</f>
        <v/>
      </c>
      <c r="N78" s="993">
        <f>N79+N80+N81+N82+N85+N86+N87+N88+N89</f>
        <v/>
      </c>
      <c r="O78" s="993">
        <f>O79+O80+O81+O82+O85+O86+O87+O88+O89</f>
        <v/>
      </c>
      <c r="P78" s="993">
        <f>P79+P80+P81+P82+P85+P86+P87+P88+P89</f>
        <v/>
      </c>
      <c r="Q78" s="993">
        <f>Q79+Q80+Q81+Q82+Q85+Q86+Q87+Q88+Q89</f>
        <v/>
      </c>
      <c r="R78" s="993">
        <f>R79+R80+R81+R82+R85+R86+R87+R88+R89</f>
        <v/>
      </c>
      <c r="S78" s="993">
        <f>S79+S80+S81+S82+S85+S86+S87+S88+S89</f>
        <v/>
      </c>
      <c r="T78" s="993">
        <f>T79+T80+T81+T82+T85+T86+T87+T88+T89</f>
        <v/>
      </c>
      <c r="U78" s="993">
        <f>U79+U80+U81+U82+U85+U86+U87+U88+U89</f>
        <v/>
      </c>
    </row>
    <row r="79" ht="15" customFormat="1" customHeight="1" s="246">
      <c r="A79" s="162" t="inlineStr">
        <is>
          <t>a)</t>
        </is>
      </c>
      <c r="B79" s="161" t="inlineStr">
        <is>
          <t>kredyty i pożyczki</t>
        </is>
      </c>
      <c r="C79" s="1071">
        <f>bilans!C85</f>
        <v/>
      </c>
      <c r="D79" s="1071">
        <f>bilans!D85</f>
        <v/>
      </c>
      <c r="E79" s="1071">
        <f>bilans!E85</f>
        <v/>
      </c>
      <c r="F79" s="1071">
        <f>bilans!F85</f>
        <v/>
      </c>
      <c r="G79" s="1071">
        <f>bilans!G85</f>
        <v/>
      </c>
      <c r="H79" s="1071">
        <f>bilans!H85</f>
        <v/>
      </c>
      <c r="I79" s="1071">
        <f>bilans!I85</f>
        <v/>
      </c>
      <c r="J79" s="993">
        <f>bilans!J85</f>
        <v/>
      </c>
      <c r="K79" s="993">
        <f>bilans!K85</f>
        <v/>
      </c>
      <c r="L79" s="993">
        <f>bilans!L85</f>
        <v/>
      </c>
      <c r="M79" s="993">
        <f>bilans!M85</f>
        <v/>
      </c>
      <c r="N79" s="993">
        <f>bilans!N85</f>
        <v/>
      </c>
      <c r="O79" s="993">
        <f>bilans!O85</f>
        <v/>
      </c>
      <c r="P79" s="993">
        <f>bilans!P85</f>
        <v/>
      </c>
      <c r="Q79" s="993">
        <f>bilans!Q85</f>
        <v/>
      </c>
      <c r="R79" s="993">
        <f>bilans!R85</f>
        <v/>
      </c>
      <c r="S79" s="993">
        <f>bilans!S85</f>
        <v/>
      </c>
      <c r="T79" s="993">
        <f>bilans!T85</f>
        <v/>
      </c>
      <c r="U79" s="993">
        <f>bilans!U85</f>
        <v/>
      </c>
    </row>
    <row r="80" ht="15" customFormat="1" customHeight="1" s="246">
      <c r="A80" s="162" t="inlineStr">
        <is>
          <t>b)</t>
        </is>
      </c>
      <c r="B80" s="161" t="inlineStr">
        <is>
          <t>z tytułu emisji dłużnych papierów wartościowych</t>
        </is>
      </c>
      <c r="C80" s="1067">
        <f>bilans!C86</f>
        <v/>
      </c>
      <c r="D80" s="1072">
        <f>bilans!D86</f>
        <v/>
      </c>
      <c r="E80" s="1006">
        <f>bilans!E86</f>
        <v/>
      </c>
      <c r="F80" s="1006">
        <f>bilans!F86</f>
        <v/>
      </c>
      <c r="G80" s="1006">
        <f>bilans!G86</f>
        <v/>
      </c>
      <c r="H80" s="1006">
        <f>bilans!H86</f>
        <v/>
      </c>
      <c r="I80" s="1006">
        <f>bilans!I86</f>
        <v/>
      </c>
      <c r="J80" s="993">
        <f>bilans!J86</f>
        <v/>
      </c>
      <c r="K80" s="993">
        <f>bilans!K86</f>
        <v/>
      </c>
      <c r="L80" s="993">
        <f>bilans!L86</f>
        <v/>
      </c>
      <c r="M80" s="993">
        <f>bilans!M86</f>
        <v/>
      </c>
      <c r="N80" s="993">
        <f>bilans!N86</f>
        <v/>
      </c>
      <c r="O80" s="993">
        <f>bilans!O86</f>
        <v/>
      </c>
      <c r="P80" s="993">
        <f>bilans!P86</f>
        <v/>
      </c>
      <c r="Q80" s="993">
        <f>bilans!Q86</f>
        <v/>
      </c>
      <c r="R80" s="993">
        <f>bilans!R86</f>
        <v/>
      </c>
      <c r="S80" s="993">
        <f>bilans!S86</f>
        <v/>
      </c>
      <c r="T80" s="993">
        <f>bilans!T86</f>
        <v/>
      </c>
      <c r="U80" s="993">
        <f>bilans!U86</f>
        <v/>
      </c>
    </row>
    <row r="81" ht="15" customFormat="1" customHeight="1" s="246">
      <c r="A81" s="162" t="inlineStr">
        <is>
          <t>c)</t>
        </is>
      </c>
      <c r="B81" s="161" t="inlineStr">
        <is>
          <t>inne zobowiązania finansowe</t>
        </is>
      </c>
      <c r="C81" s="1067">
        <f>bilans!C87</f>
        <v/>
      </c>
      <c r="D81" s="1072">
        <f>bilans!D87</f>
        <v/>
      </c>
      <c r="E81" s="1006">
        <f>bilans!E87</f>
        <v/>
      </c>
      <c r="F81" s="1006">
        <f>bilans!F87</f>
        <v/>
      </c>
      <c r="G81" s="1006">
        <f>bilans!G87</f>
        <v/>
      </c>
      <c r="H81" s="1006">
        <f>bilans!H87</f>
        <v/>
      </c>
      <c r="I81" s="1006">
        <f>bilans!I87</f>
        <v/>
      </c>
      <c r="J81" s="993">
        <f>bilans!J87</f>
        <v/>
      </c>
      <c r="K81" s="993">
        <f>bilans!K87</f>
        <v/>
      </c>
      <c r="L81" s="993">
        <f>bilans!L87</f>
        <v/>
      </c>
      <c r="M81" s="993">
        <f>bilans!M87</f>
        <v/>
      </c>
      <c r="N81" s="993">
        <f>bilans!N87</f>
        <v/>
      </c>
      <c r="O81" s="993">
        <f>bilans!O87</f>
        <v/>
      </c>
      <c r="P81" s="993">
        <f>bilans!P87</f>
        <v/>
      </c>
      <c r="Q81" s="993">
        <f>bilans!Q87</f>
        <v/>
      </c>
      <c r="R81" s="993">
        <f>bilans!R87</f>
        <v/>
      </c>
      <c r="S81" s="993">
        <f>bilans!S87</f>
        <v/>
      </c>
      <c r="T81" s="993">
        <f>bilans!T87</f>
        <v/>
      </c>
      <c r="U81" s="993">
        <f>bilans!U87</f>
        <v/>
      </c>
    </row>
    <row r="82" ht="15" customFormat="1" customHeight="1" s="246">
      <c r="A82" s="162" t="inlineStr">
        <is>
          <t>d)</t>
        </is>
      </c>
      <c r="B82" s="161" t="inlineStr">
        <is>
          <t>z tytułu dostaw i usług, o okresie wymagalności:</t>
        </is>
      </c>
      <c r="C82" s="1072">
        <f>C83+C84</f>
        <v/>
      </c>
      <c r="D82" s="1072">
        <f>D83+D84</f>
        <v/>
      </c>
      <c r="E82" s="1072">
        <f>E83+E84</f>
        <v/>
      </c>
      <c r="F82" s="1072">
        <f>F83+F84</f>
        <v/>
      </c>
      <c r="G82" s="1072">
        <f>G83+G84</f>
        <v/>
      </c>
      <c r="H82" s="1072">
        <f>H83+H84</f>
        <v/>
      </c>
      <c r="I82" s="1072">
        <f>I83+I84</f>
        <v/>
      </c>
      <c r="J82" s="993">
        <f>J83+J84</f>
        <v/>
      </c>
      <c r="K82" s="993">
        <f>K83+K84</f>
        <v/>
      </c>
      <c r="L82" s="993">
        <f>L83+L84</f>
        <v/>
      </c>
      <c r="M82" s="993">
        <f>M83+M84</f>
        <v/>
      </c>
      <c r="N82" s="993">
        <f>N83+N84</f>
        <v/>
      </c>
      <c r="O82" s="993">
        <f>O83+O84</f>
        <v/>
      </c>
      <c r="P82" s="993">
        <f>P83+P84</f>
        <v/>
      </c>
      <c r="Q82" s="993">
        <f>Q83+Q84</f>
        <v/>
      </c>
      <c r="R82" s="993">
        <f>R83+R84</f>
        <v/>
      </c>
      <c r="S82" s="993">
        <f>S83+S84</f>
        <v/>
      </c>
      <c r="T82" s="993">
        <f>T83+T84</f>
        <v/>
      </c>
      <c r="U82" s="993">
        <f>U83+U84</f>
        <v/>
      </c>
    </row>
    <row r="83" ht="15" customFormat="1" customHeight="1" s="246">
      <c r="A83" s="162" t="inlineStr">
        <is>
          <t>-</t>
        </is>
      </c>
      <c r="B83" s="161" t="inlineStr">
        <is>
          <t>do 12 miesięcy</t>
        </is>
      </c>
      <c r="C83" s="1071">
        <f>bilans!C89</f>
        <v/>
      </c>
      <c r="D83" s="1071">
        <f>bilans!D89</f>
        <v/>
      </c>
      <c r="E83" s="1006">
        <f>bilans!E89</f>
        <v/>
      </c>
      <c r="F83" s="1006">
        <f>bilans!F89</f>
        <v/>
      </c>
      <c r="G83" s="1006">
        <f>bilans!G89</f>
        <v/>
      </c>
      <c r="H83" s="1006">
        <f>bilans!H89</f>
        <v/>
      </c>
      <c r="I83" s="1006">
        <f>bilans!I89</f>
        <v/>
      </c>
      <c r="J83" s="993">
        <f>bilans!J89</f>
        <v/>
      </c>
      <c r="K83" s="993">
        <f>bilans!K89</f>
        <v/>
      </c>
      <c r="L83" s="993">
        <f>bilans!L89</f>
        <v/>
      </c>
      <c r="M83" s="993">
        <f>bilans!M89</f>
        <v/>
      </c>
      <c r="N83" s="993">
        <f>bilans!N89</f>
        <v/>
      </c>
      <c r="O83" s="993">
        <f>bilans!O89</f>
        <v/>
      </c>
      <c r="P83" s="993">
        <f>bilans!P89</f>
        <v/>
      </c>
      <c r="Q83" s="993">
        <f>bilans!Q89</f>
        <v/>
      </c>
      <c r="R83" s="993">
        <f>bilans!R89</f>
        <v/>
      </c>
      <c r="S83" s="993">
        <f>bilans!S89</f>
        <v/>
      </c>
      <c r="T83" s="993">
        <f>bilans!T89</f>
        <v/>
      </c>
      <c r="U83" s="993">
        <f>bilans!U89</f>
        <v/>
      </c>
    </row>
    <row r="84" ht="15" customFormat="1" customHeight="1" s="246">
      <c r="A84" s="162" t="inlineStr">
        <is>
          <t>-</t>
        </is>
      </c>
      <c r="B84" s="161" t="inlineStr">
        <is>
          <t>powyżej 12 miesięcy</t>
        </is>
      </c>
      <c r="C84" s="1072">
        <f>bilans!C90</f>
        <v/>
      </c>
      <c r="D84" s="1072">
        <f>bilans!D90</f>
        <v/>
      </c>
      <c r="E84" s="1006">
        <f>bilans!E90</f>
        <v/>
      </c>
      <c r="F84" s="1006">
        <f>bilans!F90</f>
        <v/>
      </c>
      <c r="G84" s="1006">
        <f>bilans!G90</f>
        <v/>
      </c>
      <c r="H84" s="1006">
        <f>bilans!H90</f>
        <v/>
      </c>
      <c r="I84" s="1006">
        <f>bilans!I90</f>
        <v/>
      </c>
      <c r="J84" s="993">
        <f>bilans!J90</f>
        <v/>
      </c>
      <c r="K84" s="993">
        <f>bilans!K90</f>
        <v/>
      </c>
      <c r="L84" s="993">
        <f>bilans!L90</f>
        <v/>
      </c>
      <c r="M84" s="993">
        <f>bilans!M90</f>
        <v/>
      </c>
      <c r="N84" s="993">
        <f>bilans!N90</f>
        <v/>
      </c>
      <c r="O84" s="993">
        <f>bilans!O90</f>
        <v/>
      </c>
      <c r="P84" s="993">
        <f>bilans!P90</f>
        <v/>
      </c>
      <c r="Q84" s="993">
        <f>bilans!Q90</f>
        <v/>
      </c>
      <c r="R84" s="993">
        <f>bilans!R90</f>
        <v/>
      </c>
      <c r="S84" s="993">
        <f>bilans!S90</f>
        <v/>
      </c>
      <c r="T84" s="993">
        <f>bilans!T90</f>
        <v/>
      </c>
      <c r="U84" s="993">
        <f>bilans!U90</f>
        <v/>
      </c>
    </row>
    <row r="85" ht="15" customFormat="1" customHeight="1" s="246">
      <c r="A85" s="162" t="inlineStr">
        <is>
          <t>e)</t>
        </is>
      </c>
      <c r="B85" s="161" t="inlineStr">
        <is>
          <t>zaliczki otrzymane na dostawy</t>
        </is>
      </c>
      <c r="C85" s="1072">
        <f>bilans!C91</f>
        <v/>
      </c>
      <c r="D85" s="1072">
        <f>bilans!D91</f>
        <v/>
      </c>
      <c r="E85" s="1006">
        <f>bilans!E91</f>
        <v/>
      </c>
      <c r="F85" s="1006">
        <f>bilans!F91</f>
        <v/>
      </c>
      <c r="G85" s="1006">
        <f>bilans!G91</f>
        <v/>
      </c>
      <c r="H85" s="1006">
        <f>bilans!H91</f>
        <v/>
      </c>
      <c r="I85" s="1006">
        <f>bilans!I91</f>
        <v/>
      </c>
      <c r="J85" s="993">
        <f>bilans!J91</f>
        <v/>
      </c>
      <c r="K85" s="993">
        <f>bilans!K91</f>
        <v/>
      </c>
      <c r="L85" s="993">
        <f>bilans!L91</f>
        <v/>
      </c>
      <c r="M85" s="993">
        <f>bilans!M91</f>
        <v/>
      </c>
      <c r="N85" s="993">
        <f>bilans!N91</f>
        <v/>
      </c>
      <c r="O85" s="993">
        <f>bilans!O91</f>
        <v/>
      </c>
      <c r="P85" s="993">
        <f>bilans!P91</f>
        <v/>
      </c>
      <c r="Q85" s="993">
        <f>bilans!Q91</f>
        <v/>
      </c>
      <c r="R85" s="993">
        <f>bilans!R91</f>
        <v/>
      </c>
      <c r="S85" s="993">
        <f>bilans!S91</f>
        <v/>
      </c>
      <c r="T85" s="993">
        <f>bilans!T91</f>
        <v/>
      </c>
      <c r="U85" s="993">
        <f>bilans!U91</f>
        <v/>
      </c>
    </row>
    <row r="86" ht="15" customFormat="1" customHeight="1" s="246">
      <c r="A86" s="162" t="inlineStr">
        <is>
          <t>f)</t>
        </is>
      </c>
      <c r="B86" s="161" t="inlineStr">
        <is>
          <t>zobowiązania wekslowe</t>
        </is>
      </c>
      <c r="C86" s="1072">
        <f>bilans!C92</f>
        <v/>
      </c>
      <c r="D86" s="1072">
        <f>bilans!D92</f>
        <v/>
      </c>
      <c r="E86" s="1006">
        <f>bilans!E92</f>
        <v/>
      </c>
      <c r="F86" s="1006">
        <f>bilans!F92</f>
        <v/>
      </c>
      <c r="G86" s="1006">
        <f>bilans!G92</f>
        <v/>
      </c>
      <c r="H86" s="1006">
        <f>bilans!H92</f>
        <v/>
      </c>
      <c r="I86" s="1006">
        <f>bilans!I92</f>
        <v/>
      </c>
      <c r="J86" s="993">
        <f>bilans!J92</f>
        <v/>
      </c>
      <c r="K86" s="993">
        <f>bilans!K92</f>
        <v/>
      </c>
      <c r="L86" s="993">
        <f>bilans!L92</f>
        <v/>
      </c>
      <c r="M86" s="993">
        <f>bilans!M92</f>
        <v/>
      </c>
      <c r="N86" s="993">
        <f>bilans!N92</f>
        <v/>
      </c>
      <c r="O86" s="993">
        <f>bilans!O92</f>
        <v/>
      </c>
      <c r="P86" s="993">
        <f>bilans!P92</f>
        <v/>
      </c>
      <c r="Q86" s="993">
        <f>bilans!Q92</f>
        <v/>
      </c>
      <c r="R86" s="993">
        <f>bilans!R92</f>
        <v/>
      </c>
      <c r="S86" s="993">
        <f>bilans!S92</f>
        <v/>
      </c>
      <c r="T86" s="993">
        <f>bilans!T92</f>
        <v/>
      </c>
      <c r="U86" s="993">
        <f>bilans!U92</f>
        <v/>
      </c>
    </row>
    <row r="87" ht="15" customFormat="1" customHeight="1" s="246">
      <c r="A87" s="162" t="inlineStr">
        <is>
          <t>g)</t>
        </is>
      </c>
      <c r="B87" s="161" t="inlineStr">
        <is>
          <t>z tytułu podatków, ceł, ubezpieczeń i innych świadczeń</t>
        </is>
      </c>
      <c r="C87" s="1072">
        <f>bilans!C93</f>
        <v/>
      </c>
      <c r="D87" s="1072">
        <f>bilans!D93</f>
        <v/>
      </c>
      <c r="E87" s="1072">
        <f>bilans!E93</f>
        <v/>
      </c>
      <c r="F87" s="1072">
        <f>bilans!F93</f>
        <v/>
      </c>
      <c r="G87" s="1006">
        <f>bilans!G93</f>
        <v/>
      </c>
      <c r="H87" s="1006">
        <f>bilans!H93</f>
        <v/>
      </c>
      <c r="I87" s="1006">
        <f>bilans!I93</f>
        <v/>
      </c>
      <c r="J87" s="993">
        <f>bilans!J93</f>
        <v/>
      </c>
      <c r="K87" s="993">
        <f>bilans!K93</f>
        <v/>
      </c>
      <c r="L87" s="993">
        <f>bilans!L93</f>
        <v/>
      </c>
      <c r="M87" s="993">
        <f>bilans!M93</f>
        <v/>
      </c>
      <c r="N87" s="993">
        <f>bilans!N93</f>
        <v/>
      </c>
      <c r="O87" s="993">
        <f>bilans!O93</f>
        <v/>
      </c>
      <c r="P87" s="993">
        <f>bilans!P93</f>
        <v/>
      </c>
      <c r="Q87" s="993">
        <f>bilans!Q93</f>
        <v/>
      </c>
      <c r="R87" s="993">
        <f>bilans!R93</f>
        <v/>
      </c>
      <c r="S87" s="993">
        <f>bilans!S93</f>
        <v/>
      </c>
      <c r="T87" s="993">
        <f>bilans!T93</f>
        <v/>
      </c>
      <c r="U87" s="993">
        <f>bilans!U93</f>
        <v/>
      </c>
    </row>
    <row r="88" ht="15" customFormat="1" customHeight="1" s="246">
      <c r="A88" s="162" t="inlineStr">
        <is>
          <t>h)</t>
        </is>
      </c>
      <c r="B88" s="161" t="inlineStr">
        <is>
          <t>z tytułu wynagrodzeń</t>
        </is>
      </c>
      <c r="C88" s="1072">
        <f>bilans!C94</f>
        <v/>
      </c>
      <c r="D88" s="1072">
        <f>bilans!D94</f>
        <v/>
      </c>
      <c r="E88" s="1072">
        <f>bilans!E94</f>
        <v/>
      </c>
      <c r="F88" s="1006">
        <f>bilans!F94</f>
        <v/>
      </c>
      <c r="G88" s="1006">
        <f>bilans!G94</f>
        <v/>
      </c>
      <c r="H88" s="1006">
        <f>bilans!H94</f>
        <v/>
      </c>
      <c r="I88" s="1006">
        <f>bilans!I94</f>
        <v/>
      </c>
      <c r="J88" s="993">
        <f>bilans!J94</f>
        <v/>
      </c>
      <c r="K88" s="993">
        <f>bilans!K94</f>
        <v/>
      </c>
      <c r="L88" s="993">
        <f>bilans!L94</f>
        <v/>
      </c>
      <c r="M88" s="993">
        <f>bilans!M94</f>
        <v/>
      </c>
      <c r="N88" s="993">
        <f>bilans!N94</f>
        <v/>
      </c>
      <c r="O88" s="993">
        <f>bilans!O94</f>
        <v/>
      </c>
      <c r="P88" s="993">
        <f>bilans!P94</f>
        <v/>
      </c>
      <c r="Q88" s="993">
        <f>bilans!Q94</f>
        <v/>
      </c>
      <c r="R88" s="993">
        <f>bilans!R94</f>
        <v/>
      </c>
      <c r="S88" s="993">
        <f>bilans!S94</f>
        <v/>
      </c>
      <c r="T88" s="993">
        <f>bilans!T94</f>
        <v/>
      </c>
      <c r="U88" s="993">
        <f>bilans!U94</f>
        <v/>
      </c>
    </row>
    <row r="89" ht="15" customFormat="1" customHeight="1" s="246">
      <c r="A89" s="162" t="inlineStr">
        <is>
          <t>i)</t>
        </is>
      </c>
      <c r="B89" s="161" t="inlineStr">
        <is>
          <t>inne</t>
        </is>
      </c>
      <c r="C89" s="1072">
        <f>bilans!C95</f>
        <v/>
      </c>
      <c r="D89" s="1072">
        <f>bilans!D95</f>
        <v/>
      </c>
      <c r="E89" s="1006">
        <f>bilans!E95</f>
        <v/>
      </c>
      <c r="F89" s="1006">
        <f>bilans!F95</f>
        <v/>
      </c>
      <c r="G89" s="1006">
        <f>bilans!G95</f>
        <v/>
      </c>
      <c r="H89" s="1006">
        <f>bilans!H95</f>
        <v/>
      </c>
      <c r="I89" s="1006">
        <f>bilans!I95</f>
        <v/>
      </c>
      <c r="J89" s="993">
        <f>bilans!J95</f>
        <v/>
      </c>
      <c r="K89" s="993">
        <f>bilans!K95</f>
        <v/>
      </c>
      <c r="L89" s="993">
        <f>bilans!L95</f>
        <v/>
      </c>
      <c r="M89" s="993">
        <f>bilans!M95</f>
        <v/>
      </c>
      <c r="N89" s="993">
        <f>bilans!N95</f>
        <v/>
      </c>
      <c r="O89" s="993">
        <f>bilans!O95</f>
        <v/>
      </c>
      <c r="P89" s="993">
        <f>bilans!P95</f>
        <v/>
      </c>
      <c r="Q89" s="993">
        <f>bilans!Q95</f>
        <v/>
      </c>
      <c r="R89" s="993">
        <f>bilans!R95</f>
        <v/>
      </c>
      <c r="S89" s="993">
        <f>bilans!S95</f>
        <v/>
      </c>
      <c r="T89" s="993">
        <f>bilans!T95</f>
        <v/>
      </c>
      <c r="U89" s="993">
        <f>bilans!U95</f>
        <v/>
      </c>
    </row>
    <row r="90" ht="15" customFormat="1" customHeight="1" s="246">
      <c r="A90" s="162" t="n">
        <v>3</v>
      </c>
      <c r="B90" s="161" t="inlineStr">
        <is>
          <t>Fundusze specjalne</t>
        </is>
      </c>
      <c r="C90" s="1072">
        <f>bilans!C96</f>
        <v/>
      </c>
      <c r="D90" s="1072">
        <f>bilans!D96</f>
        <v/>
      </c>
      <c r="E90" s="1072">
        <f>bilans!E96</f>
        <v/>
      </c>
      <c r="F90" s="1072">
        <f>bilans!F96</f>
        <v/>
      </c>
      <c r="G90" s="1072">
        <f>bilans!G96</f>
        <v/>
      </c>
      <c r="H90" s="1006">
        <f>bilans!H96</f>
        <v/>
      </c>
      <c r="I90" s="1006">
        <f>bilans!I96</f>
        <v/>
      </c>
      <c r="J90" s="993">
        <f>bilans!J96</f>
        <v/>
      </c>
      <c r="K90" s="993">
        <f>bilans!K96</f>
        <v/>
      </c>
      <c r="L90" s="993">
        <f>bilans!L96</f>
        <v/>
      </c>
      <c r="M90" s="993">
        <f>bilans!M96</f>
        <v/>
      </c>
      <c r="N90" s="993">
        <f>bilans!N96</f>
        <v/>
      </c>
      <c r="O90" s="993">
        <f>bilans!O96</f>
        <v/>
      </c>
      <c r="P90" s="993">
        <f>bilans!P96</f>
        <v/>
      </c>
      <c r="Q90" s="993">
        <f>bilans!Q96</f>
        <v/>
      </c>
      <c r="R90" s="993">
        <f>bilans!R96</f>
        <v/>
      </c>
      <c r="S90" s="993">
        <f>bilans!S96</f>
        <v/>
      </c>
      <c r="T90" s="993">
        <f>bilans!T96</f>
        <v/>
      </c>
      <c r="U90" s="993">
        <f>bilans!U96</f>
        <v/>
      </c>
    </row>
    <row r="91" ht="15" customFormat="1" customHeight="1" s="246">
      <c r="A91" s="182" t="inlineStr">
        <is>
          <t>IV</t>
        </is>
      </c>
      <c r="B91" s="46" t="inlineStr">
        <is>
          <t>Rozliczenia międzyokresowe</t>
        </is>
      </c>
      <c r="C91" s="1073">
        <f>SUM(C92:C93)</f>
        <v/>
      </c>
      <c r="D91" s="1073">
        <f>SUM(D92:D93)</f>
        <v/>
      </c>
      <c r="E91" s="1073">
        <f>SUM(E92:E93)</f>
        <v/>
      </c>
      <c r="F91" s="1073">
        <f>SUM(F92:F93)</f>
        <v/>
      </c>
      <c r="G91" s="1073">
        <f>SUM(G92:G93)</f>
        <v/>
      </c>
      <c r="H91" s="1073">
        <f>SUM(H92:H93)</f>
        <v/>
      </c>
      <c r="I91" s="1073">
        <f>SUM(I92:I93)</f>
        <v/>
      </c>
      <c r="J91" s="993">
        <f>SUM(J92:J93)</f>
        <v/>
      </c>
      <c r="K91" s="993">
        <f>SUM(K92:K93)</f>
        <v/>
      </c>
      <c r="L91" s="993">
        <f>SUM(L92:L93)</f>
        <v/>
      </c>
      <c r="M91" s="993">
        <f>SUM(M92:M93)</f>
        <v/>
      </c>
      <c r="N91" s="993">
        <f>SUM(N92:N93)</f>
        <v/>
      </c>
      <c r="O91" s="993">
        <f>SUM(O92:O93)</f>
        <v/>
      </c>
      <c r="P91" s="993">
        <f>SUM(P92:P93)</f>
        <v/>
      </c>
      <c r="Q91" s="993">
        <f>SUM(Q92:Q93)</f>
        <v/>
      </c>
      <c r="R91" s="993">
        <f>SUM(R92:R93)</f>
        <v/>
      </c>
      <c r="S91" s="993">
        <f>SUM(S92:S93)</f>
        <v/>
      </c>
      <c r="T91" s="993">
        <f>SUM(T92:T93)</f>
        <v/>
      </c>
      <c r="U91" s="993">
        <f>SUM(U92:U93)</f>
        <v/>
      </c>
    </row>
    <row r="92" ht="15" customFormat="1" customHeight="1" s="246">
      <c r="A92" s="183" t="n">
        <v>1</v>
      </c>
      <c r="B92" s="167" t="inlineStr">
        <is>
          <t>Ujemna wartość firmy</t>
        </is>
      </c>
      <c r="C92" s="1031">
        <f>bilans!C98</f>
        <v/>
      </c>
      <c r="D92" s="1031">
        <f>bilans!D98</f>
        <v/>
      </c>
      <c r="E92" s="1074">
        <f>bilans!E98</f>
        <v/>
      </c>
      <c r="F92" s="1074">
        <f>bilans!F98</f>
        <v/>
      </c>
      <c r="G92" s="1074">
        <f>bilans!G98</f>
        <v/>
      </c>
      <c r="H92" s="1074">
        <f>bilans!H98</f>
        <v/>
      </c>
      <c r="I92" s="1074">
        <f>bilans!I98</f>
        <v/>
      </c>
      <c r="J92" s="993">
        <f>bilans!J98</f>
        <v/>
      </c>
      <c r="K92" s="993">
        <f>bilans!K98</f>
        <v/>
      </c>
      <c r="L92" s="993">
        <f>bilans!L98</f>
        <v/>
      </c>
      <c r="M92" s="993">
        <f>bilans!M98</f>
        <v/>
      </c>
      <c r="N92" s="993">
        <f>bilans!N98</f>
        <v/>
      </c>
      <c r="O92" s="993">
        <f>bilans!O98</f>
        <v/>
      </c>
      <c r="P92" s="993">
        <f>bilans!P98</f>
        <v/>
      </c>
      <c r="Q92" s="993">
        <f>bilans!Q98</f>
        <v/>
      </c>
      <c r="R92" s="993">
        <f>bilans!R98</f>
        <v/>
      </c>
      <c r="S92" s="993">
        <f>bilans!S98</f>
        <v/>
      </c>
      <c r="T92" s="993">
        <f>bilans!T98</f>
        <v/>
      </c>
      <c r="U92" s="993">
        <f>bilans!U98</f>
        <v/>
      </c>
    </row>
    <row r="93" ht="15" customFormat="1" customHeight="1" s="246" thickBot="1">
      <c r="A93" s="403" t="n">
        <v>2</v>
      </c>
      <c r="B93" s="167" t="inlineStr">
        <is>
          <t>Inne rozliczenia międzyokresowe</t>
        </is>
      </c>
      <c r="C93" s="1035">
        <f>bilans!C99</f>
        <v/>
      </c>
      <c r="D93" s="1035">
        <f>bilans!D99</f>
        <v/>
      </c>
      <c r="E93" s="1075">
        <f>bilans!E99</f>
        <v/>
      </c>
      <c r="F93" s="1075">
        <f>bilans!F99</f>
        <v/>
      </c>
      <c r="G93" s="1013">
        <f>bilans!G99</f>
        <v/>
      </c>
      <c r="H93" s="1013">
        <f>bilans!H99</f>
        <v/>
      </c>
      <c r="I93" s="1013">
        <f>bilans!I99</f>
        <v/>
      </c>
      <c r="J93" s="993">
        <f>bilans!J99</f>
        <v/>
      </c>
      <c r="K93" s="993">
        <f>bilans!K99</f>
        <v/>
      </c>
      <c r="L93" s="993">
        <f>bilans!L99</f>
        <v/>
      </c>
      <c r="M93" s="993">
        <f>bilans!M99</f>
        <v/>
      </c>
      <c r="N93" s="993">
        <f>bilans!N99</f>
        <v/>
      </c>
      <c r="O93" s="993">
        <f>bilans!O99</f>
        <v/>
      </c>
      <c r="P93" s="993">
        <f>bilans!P99</f>
        <v/>
      </c>
      <c r="Q93" s="993">
        <f>bilans!Q99</f>
        <v/>
      </c>
      <c r="R93" s="993">
        <f>bilans!R99</f>
        <v/>
      </c>
      <c r="S93" s="993">
        <f>bilans!S99</f>
        <v/>
      </c>
      <c r="T93" s="993">
        <f>bilans!T99</f>
        <v/>
      </c>
      <c r="U93" s="993">
        <f>bilans!U99</f>
        <v/>
      </c>
    </row>
    <row r="94" ht="15" customFormat="1" customHeight="1" s="246" thickBot="1">
      <c r="A94" s="431" t="n"/>
      <c r="B94" s="429" t="inlineStr">
        <is>
          <t>Razem pasywa</t>
        </is>
      </c>
      <c r="C94" s="1076">
        <f>C50+C60</f>
        <v/>
      </c>
      <c r="D94" s="1076">
        <f>D50+D60</f>
        <v/>
      </c>
      <c r="E94" s="1076">
        <f>E50+E60</f>
        <v/>
      </c>
      <c r="F94" s="1076">
        <f>F50+F60</f>
        <v/>
      </c>
      <c r="G94" s="1076">
        <f>G50+G60</f>
        <v/>
      </c>
      <c r="H94" s="1076">
        <f>H50+H60</f>
        <v/>
      </c>
      <c r="I94" s="1076">
        <f>I50+I60</f>
        <v/>
      </c>
      <c r="J94" s="993">
        <f>J50+J60</f>
        <v/>
      </c>
      <c r="K94" s="993">
        <f>K50+K60</f>
        <v/>
      </c>
      <c r="L94" s="993">
        <f>L50+L60</f>
        <v/>
      </c>
      <c r="M94" s="993">
        <f>M50+M60</f>
        <v/>
      </c>
      <c r="N94" s="993">
        <f>N50+N60</f>
        <v/>
      </c>
      <c r="O94" s="993">
        <f>O50+O60</f>
        <v/>
      </c>
      <c r="P94" s="993">
        <f>P50+P60</f>
        <v/>
      </c>
      <c r="Q94" s="993">
        <f>Q50+Q60</f>
        <v/>
      </c>
      <c r="R94" s="993">
        <f>R50+R60</f>
        <v/>
      </c>
      <c r="S94" s="993">
        <f>S50+S60</f>
        <v/>
      </c>
      <c r="T94" s="993">
        <f>T50+T60</f>
        <v/>
      </c>
      <c r="U94" s="993">
        <f>U50+U60</f>
        <v/>
      </c>
    </row>
    <row r="95" ht="15" customFormat="1" customHeight="1" s="246">
      <c r="B95" s="25" t="inlineStr">
        <is>
          <t>Pozycja kontrolna</t>
        </is>
      </c>
      <c r="C95" s="1077">
        <f>C46-C94</f>
        <v/>
      </c>
      <c r="D95" s="1077">
        <f>D46-D94</f>
        <v/>
      </c>
      <c r="E95" s="1077">
        <f>E46-E94</f>
        <v/>
      </c>
      <c r="F95" s="1077">
        <f>F46-F94</f>
        <v/>
      </c>
      <c r="G95" s="1077">
        <f>G46-G94</f>
        <v/>
      </c>
      <c r="H95" s="1077">
        <f>H46-H94</f>
        <v/>
      </c>
      <c r="I95" s="1077">
        <f>I46-I94</f>
        <v/>
      </c>
      <c r="J95" s="993">
        <f>J46-J94</f>
        <v/>
      </c>
      <c r="K95" s="993">
        <f>K46-K94</f>
        <v/>
      </c>
      <c r="L95" s="993">
        <f>L46-L94</f>
        <v/>
      </c>
      <c r="M95" s="993">
        <f>M46-M94</f>
        <v/>
      </c>
      <c r="N95" s="993">
        <f>N46-N94</f>
        <v/>
      </c>
      <c r="O95" s="993">
        <f>O46-O94</f>
        <v/>
      </c>
      <c r="P95" s="993">
        <f>P46-P94</f>
        <v/>
      </c>
      <c r="Q95" s="993">
        <f>Q46-Q94</f>
        <v/>
      </c>
      <c r="R95" s="993">
        <f>R46-R94</f>
        <v/>
      </c>
      <c r="S95" s="993">
        <f>S46-S94</f>
        <v/>
      </c>
      <c r="T95" s="993">
        <f>T46-T94</f>
        <v/>
      </c>
      <c r="U95" s="993">
        <f>U46-U94</f>
        <v/>
      </c>
    </row>
    <row r="97">
      <c r="B97" s="121" t="n"/>
    </row>
    <row r="98">
      <c r="B98" s="121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086614173228347" right="0.7086614173228347" top="0.7480314960629921" bottom="0.7480314960629921" header="0.5118110236220472" footer="0.5118110236220472"/>
  <pageSetup orientation="portrait" paperSize="9" scale="70" firstPageNumber="0"/>
  <rowBreaks count="1" manualBreakCount="1">
    <brk id="46" min="0" max="8" man="1"/>
  </rowBreaks>
</worksheet>
</file>

<file path=xl/worksheets/sheet6.xml><?xml version="1.0" encoding="utf-8"?>
<worksheet xmlns="http://schemas.openxmlformats.org/spreadsheetml/2006/main">
  <sheetPr>
    <tabColor rgb="FFFFC000"/>
    <outlinePr summaryBelow="1" summaryRight="1"/>
    <pageSetUpPr fitToPage="1"/>
  </sheetPr>
  <dimension ref="B1:U27"/>
  <sheetViews>
    <sheetView zoomScaleNormal="100" workbookViewId="0">
      <pane xSplit="2" ySplit="2" topLeftCell="C3" activePane="bottomRight" state="frozen"/>
      <selection activeCell="Q16" sqref="Q16"/>
      <selection pane="topRight" activeCell="Q16" sqref="Q16"/>
      <selection pane="bottomLeft" activeCell="Q16" sqref="Q16"/>
      <selection pane="bottomRight" activeCell="Q16" sqref="Q16"/>
    </sheetView>
  </sheetViews>
  <sheetFormatPr baseColWidth="8" defaultColWidth="8.85546875" defaultRowHeight="12.75"/>
  <cols>
    <col width="4.140625" customWidth="1" style="251" min="1" max="1"/>
    <col width="45.5703125" customWidth="1" style="251" min="2" max="2"/>
    <col hidden="1" width="9.7109375" customWidth="1" style="251" min="3" max="3"/>
    <col width="9.7109375" customWidth="1" style="251" min="4" max="9"/>
    <col width="8.85546875" customWidth="1" style="251" min="10" max="16384"/>
  </cols>
  <sheetData>
    <row r="1" ht="13.5" customHeight="1" s="248" thickBot="1">
      <c r="B1" s="324">
        <f>rachunek!B2</f>
        <v/>
      </c>
      <c r="C1" s="250" t="n"/>
      <c r="D1" s="686" t="inlineStr">
        <is>
          <t>Rachunek przepływów pieniężnych</t>
        </is>
      </c>
      <c r="E1" s="251" t="n"/>
      <c r="F1" s="251" t="n"/>
      <c r="G1" s="251" t="n"/>
      <c r="H1" s="251" t="n"/>
      <c r="I1" s="251" t="n"/>
      <c r="J1" s="251" t="n"/>
    </row>
    <row r="2" ht="15" customFormat="1" customHeight="1" s="165" thickBot="1">
      <c r="B2" s="460" t="inlineStr">
        <is>
          <t>Wyszczególnienie</t>
        </is>
      </c>
      <c r="C2" s="461">
        <f>rachunek!C3</f>
        <v/>
      </c>
      <c r="D2" s="461">
        <f>rachunek!D3</f>
        <v/>
      </c>
      <c r="E2" s="461">
        <f>rachunek!E3</f>
        <v/>
      </c>
      <c r="F2" s="461">
        <f>rachunek!F3</f>
        <v/>
      </c>
      <c r="G2" s="461">
        <f>rachunek!G3</f>
        <v/>
      </c>
      <c r="H2" s="461">
        <f>rachunek!H3</f>
        <v/>
      </c>
      <c r="I2" s="461">
        <f>rachunek!I3</f>
        <v/>
      </c>
      <c r="J2">
        <f>rachunek!J3</f>
        <v/>
      </c>
      <c r="K2">
        <f>rachunek!K3</f>
        <v/>
      </c>
      <c r="L2">
        <f>rachunek!L3</f>
        <v/>
      </c>
      <c r="M2">
        <f>rachunek!M3</f>
        <v/>
      </c>
      <c r="N2">
        <f>rachunek!N3</f>
        <v/>
      </c>
      <c r="O2">
        <f>rachunek!O3</f>
        <v/>
      </c>
      <c r="P2">
        <f>rachunek!P3</f>
        <v/>
      </c>
      <c r="Q2">
        <f>rachunek!Q3</f>
        <v/>
      </c>
      <c r="R2">
        <f>rachunek!R3</f>
        <v/>
      </c>
      <c r="S2">
        <f>rachunek!S3</f>
        <v/>
      </c>
      <c r="T2">
        <f>rachunek!T3</f>
        <v/>
      </c>
      <c r="U2">
        <f>rachunek!U3</f>
        <v/>
      </c>
    </row>
    <row r="3" ht="15.6" customFormat="1" customHeight="1" s="165">
      <c r="B3" s="11" t="inlineStr">
        <is>
          <t>Zysk netto</t>
        </is>
      </c>
      <c r="C3" s="1078" t="n"/>
      <c r="D3" s="1078">
        <f>rachunek!D50</f>
        <v/>
      </c>
      <c r="E3" s="1078">
        <f>rachunek!E50</f>
        <v/>
      </c>
      <c r="F3" s="1078">
        <f>rachunek!F50</f>
        <v/>
      </c>
      <c r="G3" s="1078">
        <f>rachunek!G50</f>
        <v/>
      </c>
      <c r="H3" s="1078">
        <f>rachunek!H50</f>
        <v/>
      </c>
      <c r="I3" s="1078">
        <f>rachunek!I50</f>
        <v/>
      </c>
      <c r="J3" s="993">
        <f>rachunek!J50</f>
        <v/>
      </c>
      <c r="K3" s="993">
        <f>rachunek!K50</f>
        <v/>
      </c>
      <c r="L3" s="993">
        <f>rachunek!L50</f>
        <v/>
      </c>
      <c r="M3" s="993">
        <f>rachunek!M50</f>
        <v/>
      </c>
      <c r="N3" s="993">
        <f>rachunek!N50</f>
        <v/>
      </c>
      <c r="O3" s="993">
        <f>rachunek!O50</f>
        <v/>
      </c>
      <c r="P3" s="993">
        <f>rachunek!P50</f>
        <v/>
      </c>
      <c r="Q3" s="993">
        <f>rachunek!Q50</f>
        <v/>
      </c>
      <c r="R3" s="993">
        <f>rachunek!R50</f>
        <v/>
      </c>
      <c r="S3" s="993">
        <f>rachunek!S50</f>
        <v/>
      </c>
      <c r="T3" s="993">
        <f>rachunek!T50</f>
        <v/>
      </c>
      <c r="U3" s="993">
        <f>rachunek!U50</f>
        <v/>
      </c>
    </row>
    <row r="4" ht="15.6" customFormat="1" customHeight="1" s="165">
      <c r="B4" s="12" t="inlineStr">
        <is>
          <t>Amortyzacja</t>
        </is>
      </c>
      <c r="C4" s="999" t="n"/>
      <c r="D4" s="999">
        <f>rachunek!D11</f>
        <v/>
      </c>
      <c r="E4" s="999">
        <f>rachunek!E11</f>
        <v/>
      </c>
      <c r="F4" s="999">
        <f>rachunek!F11</f>
        <v/>
      </c>
      <c r="G4" s="999">
        <f>rachunek!G11</f>
        <v/>
      </c>
      <c r="H4" s="999">
        <f>rachunek!H11</f>
        <v/>
      </c>
      <c r="I4" s="999">
        <f>rachunek!I11</f>
        <v/>
      </c>
      <c r="J4" s="993">
        <f>rachunek!J11</f>
        <v/>
      </c>
      <c r="K4" s="993">
        <f>rachunek!K11</f>
        <v/>
      </c>
      <c r="L4" s="993">
        <f>rachunek!L11</f>
        <v/>
      </c>
      <c r="M4" s="993">
        <f>rachunek!M11</f>
        <v/>
      </c>
      <c r="N4" s="993">
        <f>rachunek!N11</f>
        <v/>
      </c>
      <c r="O4" s="993">
        <f>rachunek!O11</f>
        <v/>
      </c>
      <c r="P4" s="993">
        <f>rachunek!P11</f>
        <v/>
      </c>
      <c r="Q4" s="993">
        <f>rachunek!Q11</f>
        <v/>
      </c>
      <c r="R4" s="993">
        <f>rachunek!R11</f>
        <v/>
      </c>
      <c r="S4" s="993">
        <f>rachunek!S11</f>
        <v/>
      </c>
      <c r="T4" s="993">
        <f>rachunek!T11</f>
        <v/>
      </c>
      <c r="U4" s="993">
        <f>rachunek!U11</f>
        <v/>
      </c>
    </row>
    <row r="5" ht="15.6" customFormat="1" customHeight="1" s="165">
      <c r="B5" s="12" t="inlineStr">
        <is>
          <t>Zmiana stanów zapasów</t>
        </is>
      </c>
      <c r="C5" s="999" t="n"/>
      <c r="D5" s="999">
        <f>aktywa_pasywa!C23-aktywa_pasywa!D23</f>
        <v/>
      </c>
      <c r="E5" s="999">
        <f>aktywa_pasywa!D23-aktywa_pasywa!E23</f>
        <v/>
      </c>
      <c r="F5" s="999">
        <f>aktywa_pasywa!D23-aktywa_pasywa!F23</f>
        <v/>
      </c>
      <c r="G5" s="999">
        <f>aktywa_pasywa!F23-aktywa_pasywa!G23</f>
        <v/>
      </c>
      <c r="H5" s="999">
        <f>aktywa_pasywa!G23-aktywa_pasywa!H23</f>
        <v/>
      </c>
      <c r="I5" s="999">
        <f>aktywa_pasywa!H23-aktywa_pasywa!I23</f>
        <v/>
      </c>
      <c r="J5" s="993">
        <f>aktywa_pasywa!I23-aktywa_pasywa!J23</f>
        <v/>
      </c>
      <c r="K5" s="993">
        <f>aktywa_pasywa!J23-aktywa_pasywa!K23</f>
        <v/>
      </c>
      <c r="L5" s="993">
        <f>aktywa_pasywa!K23-aktywa_pasywa!L23</f>
        <v/>
      </c>
      <c r="M5" s="993">
        <f>aktywa_pasywa!L23-aktywa_pasywa!M23</f>
        <v/>
      </c>
      <c r="N5" s="993">
        <f>aktywa_pasywa!M23-aktywa_pasywa!N23</f>
        <v/>
      </c>
      <c r="O5" s="993">
        <f>aktywa_pasywa!N23-aktywa_pasywa!O23</f>
        <v/>
      </c>
      <c r="P5" s="993">
        <f>aktywa_pasywa!O23-aktywa_pasywa!P23</f>
        <v/>
      </c>
      <c r="Q5" s="993">
        <f>aktywa_pasywa!P23-aktywa_pasywa!Q23</f>
        <v/>
      </c>
      <c r="R5" s="993">
        <f>aktywa_pasywa!Q23-aktywa_pasywa!R23</f>
        <v/>
      </c>
      <c r="S5" s="993">
        <f>aktywa_pasywa!R23-aktywa_pasywa!S23</f>
        <v/>
      </c>
      <c r="T5" s="993">
        <f>aktywa_pasywa!S23-aktywa_pasywa!T23</f>
        <v/>
      </c>
      <c r="U5" s="993">
        <f>aktywa_pasywa!T23-aktywa_pasywa!U23</f>
        <v/>
      </c>
    </row>
    <row r="6" ht="15.6" customFormat="1" customHeight="1" s="246">
      <c r="B6" s="12" t="inlineStr">
        <is>
          <t>Zmiana stanów należności</t>
        </is>
      </c>
      <c r="C6" s="999" t="n"/>
      <c r="D6" s="999">
        <f>aktywa_pasywa!C24-aktywa_pasywa!D24</f>
        <v/>
      </c>
      <c r="E6" s="999">
        <f>aktywa_pasywa!D24-aktywa_pasywa!E24</f>
        <v/>
      </c>
      <c r="F6" s="999">
        <f>aktywa_pasywa!D24-aktywa_pasywa!F24</f>
        <v/>
      </c>
      <c r="G6" s="999">
        <f>aktywa_pasywa!F24-aktywa_pasywa!G24</f>
        <v/>
      </c>
      <c r="H6" s="999">
        <f>aktywa_pasywa!G24-aktywa_pasywa!H24</f>
        <v/>
      </c>
      <c r="I6" s="999">
        <f>aktywa_pasywa!H24-aktywa_pasywa!I24</f>
        <v/>
      </c>
      <c r="J6" s="1079">
        <f>aktywa_pasywa!I24-aktywa_pasywa!J24</f>
        <v/>
      </c>
      <c r="K6" s="1079">
        <f>aktywa_pasywa!J24-aktywa_pasywa!K24</f>
        <v/>
      </c>
      <c r="L6" s="993">
        <f>aktywa_pasywa!K24-aktywa_pasywa!L24</f>
        <v/>
      </c>
      <c r="M6" s="993">
        <f>aktywa_pasywa!L24-aktywa_pasywa!M24</f>
        <v/>
      </c>
      <c r="N6" s="993">
        <f>aktywa_pasywa!M24-aktywa_pasywa!N24</f>
        <v/>
      </c>
      <c r="O6" s="993">
        <f>aktywa_pasywa!N24-aktywa_pasywa!O24</f>
        <v/>
      </c>
      <c r="P6" s="993">
        <f>aktywa_pasywa!O24-aktywa_pasywa!P24</f>
        <v/>
      </c>
      <c r="Q6" s="993">
        <f>aktywa_pasywa!P24-aktywa_pasywa!Q24</f>
        <v/>
      </c>
      <c r="R6" s="993">
        <f>aktywa_pasywa!Q24-aktywa_pasywa!R24</f>
        <v/>
      </c>
      <c r="S6" s="993">
        <f>aktywa_pasywa!R24-aktywa_pasywa!S24</f>
        <v/>
      </c>
      <c r="T6" s="993">
        <f>aktywa_pasywa!S24-aktywa_pasywa!T24</f>
        <v/>
      </c>
      <c r="U6" s="993">
        <f>aktywa_pasywa!T24-aktywa_pasywa!U24</f>
        <v/>
      </c>
    </row>
    <row r="7" ht="15.6" customFormat="1" customHeight="1" s="246">
      <c r="B7" s="12" t="inlineStr">
        <is>
          <t>Zmiana stanów zobowiązań  i rezerw bez kredytów i pożyczek</t>
        </is>
      </c>
      <c r="C7" s="999" t="n"/>
      <c r="D7" s="999">
        <f>(aktywa_pasywa!D61+aktywa_pasywa!D65+aktywa_pasywa!D72-aktywa_pasywa!D68-aktywa_pasywa!D79)-(aktywa_pasywa!C61+aktywa_pasywa!C65+aktywa_pasywa!C72-aktywa_pasywa!C68-aktywa_pasywa!C79)</f>
        <v/>
      </c>
      <c r="E7" s="999">
        <f>(aktywa_pasywa!E61+aktywa_pasywa!E65+aktywa_pasywa!E72-aktywa_pasywa!E68-aktywa_pasywa!E79)-(aktywa_pasywa!D61+aktywa_pasywa!D65+aktywa_pasywa!D72-aktywa_pasywa!D68-aktywa_pasywa!D79)</f>
        <v/>
      </c>
      <c r="F7" s="999">
        <f>(aktywa_pasywa!F61+aktywa_pasywa!F65+aktywa_pasywa!F72-aktywa_pasywa!F68-aktywa_pasywa!F79)-(aktywa_pasywa!D61+aktywa_pasywa!D65+aktywa_pasywa!D72-aktywa_pasywa!D68-aktywa_pasywa!D79)</f>
        <v/>
      </c>
      <c r="G7" s="999">
        <f>(aktywa_pasywa!G61+aktywa_pasywa!G65+aktywa_pasywa!G72-aktywa_pasywa!G68-aktywa_pasywa!G79)-(aktywa_pasywa!F61+aktywa_pasywa!F65+aktywa_pasywa!F72-aktywa_pasywa!F68-aktywa_pasywa!F79)</f>
        <v/>
      </c>
      <c r="H7" s="999">
        <f>(aktywa_pasywa!H61+aktywa_pasywa!H65+aktywa_pasywa!H72-aktywa_pasywa!H68-aktywa_pasywa!H79)-(aktywa_pasywa!G61+aktywa_pasywa!G65+aktywa_pasywa!G72-aktywa_pasywa!G68-aktywa_pasywa!G79)</f>
        <v/>
      </c>
      <c r="I7" s="999">
        <f>(aktywa_pasywa!I61+aktywa_pasywa!I65+aktywa_pasywa!I72-aktywa_pasywa!I68-aktywa_pasywa!I79)-(aktywa_pasywa!H61+aktywa_pasywa!H65+aktywa_pasywa!H72-aktywa_pasywa!H68-aktywa_pasywa!H79)</f>
        <v/>
      </c>
      <c r="J7" s="1079">
        <f>(aktywa_pasywa!J61+aktywa_pasywa!J65+aktywa_pasywa!J72-aktywa_pasywa!J68-aktywa_pasywa!J79)-(aktywa_pasywa!I61+aktywa_pasywa!I65+aktywa_pasywa!I72-aktywa_pasywa!I68-aktywa_pasywa!I79)</f>
        <v/>
      </c>
      <c r="K7" s="1079">
        <f>(aktywa_pasywa!K61+aktywa_pasywa!K65+aktywa_pasywa!K72-aktywa_pasywa!K68-aktywa_pasywa!K79)-(aktywa_pasywa!J61+aktywa_pasywa!J65+aktywa_pasywa!J72-aktywa_pasywa!J68-aktywa_pasywa!J79)</f>
        <v/>
      </c>
      <c r="L7" s="993">
        <f>(aktywa_pasywa!L61+aktywa_pasywa!L65+aktywa_pasywa!L72-aktywa_pasywa!L68-aktywa_pasywa!L79)-(aktywa_pasywa!K61+aktywa_pasywa!K65+aktywa_pasywa!K72-aktywa_pasywa!K68-aktywa_pasywa!K79)</f>
        <v/>
      </c>
      <c r="M7" s="993">
        <f>(aktywa_pasywa!M61+aktywa_pasywa!M65+aktywa_pasywa!M72-aktywa_pasywa!M68-aktywa_pasywa!M79)-(aktywa_pasywa!L61+aktywa_pasywa!L65+aktywa_pasywa!L72-aktywa_pasywa!L68-aktywa_pasywa!L79)</f>
        <v/>
      </c>
      <c r="N7" s="993">
        <f>(aktywa_pasywa!N61+aktywa_pasywa!N65+aktywa_pasywa!N72-aktywa_pasywa!N68-aktywa_pasywa!N79)-(aktywa_pasywa!M61+aktywa_pasywa!M65+aktywa_pasywa!M72-aktywa_pasywa!M68-aktywa_pasywa!M79)</f>
        <v/>
      </c>
      <c r="O7" s="993">
        <f>(aktywa_pasywa!O61+aktywa_pasywa!O65+aktywa_pasywa!O72-aktywa_pasywa!O68-aktywa_pasywa!O79)-(aktywa_pasywa!N61+aktywa_pasywa!N65+aktywa_pasywa!N72-aktywa_pasywa!N68-aktywa_pasywa!N79)</f>
        <v/>
      </c>
      <c r="P7" s="993">
        <f>(aktywa_pasywa!P61+aktywa_pasywa!P65+aktywa_pasywa!P72-aktywa_pasywa!P68-aktywa_pasywa!P79)-(aktywa_pasywa!O61+aktywa_pasywa!O65+aktywa_pasywa!O72-aktywa_pasywa!O68-aktywa_pasywa!O79)</f>
        <v/>
      </c>
      <c r="Q7" s="993">
        <f>(aktywa_pasywa!Q61+aktywa_pasywa!Q65+aktywa_pasywa!Q72-aktywa_pasywa!Q68-aktywa_pasywa!Q79)-(aktywa_pasywa!P61+aktywa_pasywa!P65+aktywa_pasywa!P72-aktywa_pasywa!P68-aktywa_pasywa!P79)</f>
        <v/>
      </c>
      <c r="R7" s="993">
        <f>(aktywa_pasywa!R61+aktywa_pasywa!R65+aktywa_pasywa!R72-aktywa_pasywa!R68-aktywa_pasywa!R79)-(aktywa_pasywa!Q61+aktywa_pasywa!Q65+aktywa_pasywa!Q72-aktywa_pasywa!Q68-aktywa_pasywa!Q79)</f>
        <v/>
      </c>
      <c r="S7" s="993">
        <f>(aktywa_pasywa!S61+aktywa_pasywa!S65+aktywa_pasywa!S72-aktywa_pasywa!S68-aktywa_pasywa!S79)-(aktywa_pasywa!R61+aktywa_pasywa!R65+aktywa_pasywa!R72-aktywa_pasywa!R68-aktywa_pasywa!R79)</f>
        <v/>
      </c>
      <c r="T7" s="993">
        <f>(aktywa_pasywa!T61+aktywa_pasywa!T65+aktywa_pasywa!T72-aktywa_pasywa!T68-aktywa_pasywa!T79)-(aktywa_pasywa!S61+aktywa_pasywa!S65+aktywa_pasywa!S72-aktywa_pasywa!S68-aktywa_pasywa!S79)</f>
        <v/>
      </c>
      <c r="U7" s="993">
        <f>(aktywa_pasywa!U61+aktywa_pasywa!U65+aktywa_pasywa!U72-aktywa_pasywa!U68-aktywa_pasywa!U79)-(aktywa_pasywa!T61+aktywa_pasywa!T65+aktywa_pasywa!T72-aktywa_pasywa!T68-aktywa_pasywa!T79)</f>
        <v/>
      </c>
    </row>
    <row r="8" ht="15.6" customFormat="1" customHeight="1" s="246" thickBot="1">
      <c r="B8" s="13" t="inlineStr">
        <is>
          <t>Zmiana stanu rozliczeń międzyokresowych</t>
        </is>
      </c>
      <c r="C8" s="1080" t="n"/>
      <c r="D8" s="1081">
        <f>(aktywa_pasywa!C43-aktywa_pasywa!D43)+(aktywa_pasywa!D91-aktywa_pasywa!C91)</f>
        <v/>
      </c>
      <c r="E8" s="1081">
        <f>(aktywa_pasywa!D43-aktywa_pasywa!E43)+(aktywa_pasywa!E91-aktywa_pasywa!D91)</f>
        <v/>
      </c>
      <c r="F8" s="1081">
        <f>(aktywa_pasywa!D43-aktywa_pasywa!F43)+(aktywa_pasywa!F91-aktywa_pasywa!D91)</f>
        <v/>
      </c>
      <c r="G8" s="1081">
        <f>(aktywa_pasywa!F43-aktywa_pasywa!G43)+(aktywa_pasywa!G91-aktywa_pasywa!F91)</f>
        <v/>
      </c>
      <c r="H8" s="1081">
        <f>(aktywa_pasywa!G43-aktywa_pasywa!H43)+(aktywa_pasywa!H91-aktywa_pasywa!G91)</f>
        <v/>
      </c>
      <c r="I8" s="1081">
        <f>(aktywa_pasywa!H43-aktywa_pasywa!I43)+(aktywa_pasywa!I91-aktywa_pasywa!H91)</f>
        <v/>
      </c>
      <c r="J8" s="1079">
        <f>(aktywa_pasywa!I43-aktywa_pasywa!J43)+(aktywa_pasywa!J91-aktywa_pasywa!I91)</f>
        <v/>
      </c>
      <c r="K8" s="1079">
        <f>(aktywa_pasywa!J43-aktywa_pasywa!K43)+(aktywa_pasywa!K91-aktywa_pasywa!J91)</f>
        <v/>
      </c>
      <c r="L8" s="993">
        <f>(aktywa_pasywa!K43-aktywa_pasywa!L43)+(aktywa_pasywa!L91-aktywa_pasywa!K91)</f>
        <v/>
      </c>
      <c r="M8" s="993">
        <f>(aktywa_pasywa!L43-aktywa_pasywa!M43)+(aktywa_pasywa!M91-aktywa_pasywa!L91)</f>
        <v/>
      </c>
      <c r="N8" s="993">
        <f>(aktywa_pasywa!M43-aktywa_pasywa!N43)+(aktywa_pasywa!N91-aktywa_pasywa!M91)</f>
        <v/>
      </c>
      <c r="O8" s="993">
        <f>(aktywa_pasywa!N43-aktywa_pasywa!O43)+(aktywa_pasywa!O91-aktywa_pasywa!N91)</f>
        <v/>
      </c>
      <c r="P8" s="993">
        <f>(aktywa_pasywa!O43-aktywa_pasywa!P43)+(aktywa_pasywa!P91-aktywa_pasywa!O91)</f>
        <v/>
      </c>
      <c r="Q8" s="993">
        <f>(aktywa_pasywa!P43-aktywa_pasywa!Q43)+(aktywa_pasywa!Q91-aktywa_pasywa!P91)</f>
        <v/>
      </c>
      <c r="R8" s="993">
        <f>(aktywa_pasywa!Q43-aktywa_pasywa!R43)+(aktywa_pasywa!R91-aktywa_pasywa!Q91)</f>
        <v/>
      </c>
      <c r="S8" s="993">
        <f>(aktywa_pasywa!R43-aktywa_pasywa!S43)+(aktywa_pasywa!S91-aktywa_pasywa!R91)</f>
        <v/>
      </c>
      <c r="T8" s="993">
        <f>(aktywa_pasywa!S43-aktywa_pasywa!T43)+(aktywa_pasywa!T91-aktywa_pasywa!S91)</f>
        <v/>
      </c>
      <c r="U8" s="993">
        <f>(aktywa_pasywa!T43-aktywa_pasywa!U43)+(aktywa_pasywa!U91-aktywa_pasywa!T91)</f>
        <v/>
      </c>
    </row>
    <row r="9" ht="15.6" customFormat="1" customHeight="1" s="246" thickBot="1">
      <c r="B9" s="1082" t="inlineStr">
        <is>
          <t>Przepływy pieniężne netto z działalności operacyjnej</t>
        </is>
      </c>
      <c r="C9" s="1083">
        <f>SUM(C3:C8)</f>
        <v/>
      </c>
      <c r="D9" s="1083">
        <f>SUM(D3:D8)</f>
        <v/>
      </c>
      <c r="E9" s="1083">
        <f>SUM(E3:E8)</f>
        <v/>
      </c>
      <c r="F9" s="1083">
        <f>SUM(F3:F8)</f>
        <v/>
      </c>
      <c r="G9" s="1083">
        <f>SUM(G3:G8)</f>
        <v/>
      </c>
      <c r="H9" s="1083">
        <f>SUM(H3:H8)</f>
        <v/>
      </c>
      <c r="I9" s="1083">
        <f>SUM(I3:I8)</f>
        <v/>
      </c>
      <c r="J9" s="1079">
        <f>SUM(J3:J8)</f>
        <v/>
      </c>
      <c r="K9" s="1079">
        <f>SUM(K3:K8)</f>
        <v/>
      </c>
      <c r="L9" s="993">
        <f>SUM(L3:L8)</f>
        <v/>
      </c>
      <c r="M9" s="993">
        <f>SUM(M3:M8)</f>
        <v/>
      </c>
      <c r="N9" s="993">
        <f>SUM(N3:N8)</f>
        <v/>
      </c>
      <c r="O9" s="993">
        <f>SUM(O3:O8)</f>
        <v/>
      </c>
      <c r="P9" s="993">
        <f>SUM(P3:P8)</f>
        <v/>
      </c>
      <c r="Q9" s="993">
        <f>SUM(Q3:Q8)</f>
        <v/>
      </c>
      <c r="R9" s="993">
        <f>SUM(R3:R8)</f>
        <v/>
      </c>
      <c r="S9" s="993">
        <f>SUM(S3:S8)</f>
        <v/>
      </c>
      <c r="T9" s="993">
        <f>SUM(T3:T8)</f>
        <v/>
      </c>
      <c r="U9" s="993">
        <f>SUM(U3:U8)</f>
        <v/>
      </c>
    </row>
    <row r="10" ht="15.6" customFormat="1" customHeight="1" s="246">
      <c r="B10" s="1084" t="inlineStr">
        <is>
          <t>Sprzedaż rzeczowych aktywów trwałych</t>
        </is>
      </c>
      <c r="C10" s="1078" t="n"/>
      <c r="D10" s="1085" t="n">
        <v>0</v>
      </c>
      <c r="E10" s="1085" t="n">
        <v>0</v>
      </c>
      <c r="F10" s="1085" t="n">
        <v>0</v>
      </c>
      <c r="G10" s="1085" t="n">
        <v>0</v>
      </c>
      <c r="H10" s="1086" t="n">
        <v>0</v>
      </c>
      <c r="I10" s="1086" t="n">
        <v>0</v>
      </c>
      <c r="J10" s="1087" t="n">
        <v>0</v>
      </c>
      <c r="K10" s="1087" t="n">
        <v>0</v>
      </c>
      <c r="L10" s="1088" t="n">
        <v>0</v>
      </c>
      <c r="M10" s="1088" t="n">
        <v>0</v>
      </c>
      <c r="N10" s="1088" t="n">
        <v>0</v>
      </c>
      <c r="O10" s="1088" t="n">
        <v>0</v>
      </c>
      <c r="P10" s="1088" t="n">
        <v>0</v>
      </c>
      <c r="Q10" s="1088" t="n">
        <v>0</v>
      </c>
      <c r="R10" s="1088" t="n">
        <v>0</v>
      </c>
      <c r="S10" s="1088" t="n">
        <v>0</v>
      </c>
      <c r="T10" s="1088" t="n">
        <v>0</v>
      </c>
      <c r="U10" s="1088" t="n">
        <v>0</v>
      </c>
    </row>
    <row r="11" ht="15.6" customFormat="1" customHeight="1" s="246" thickBot="1">
      <c r="B11" s="1089" t="inlineStr">
        <is>
          <t>Nabycie rzeczowych aktywów trwałych</t>
        </is>
      </c>
      <c r="C11" s="999" t="n"/>
      <c r="D11" s="999">
        <f>aktywa_pasywa!D3-aktywa_pasywa!C3+rachunek!D11</f>
        <v/>
      </c>
      <c r="E11" s="999">
        <f>aktywa_pasywa!E3-aktywa_pasywa!D3+rachunek!E11</f>
        <v/>
      </c>
      <c r="F11" s="999">
        <f>aktywa_pasywa!F3-aktywa_pasywa!D3+rachunek!F11</f>
        <v/>
      </c>
      <c r="G11" s="999">
        <f>aktywa_pasywa!G3-aktywa_pasywa!F3+rachunek!G11</f>
        <v/>
      </c>
      <c r="H11" s="999">
        <f>aktywa_pasywa!H3-aktywa_pasywa!G3+rachunek!H11</f>
        <v/>
      </c>
      <c r="I11" s="999">
        <f>aktywa_pasywa!I3-aktywa_pasywa!H3+rachunek!I11</f>
        <v/>
      </c>
      <c r="J11" s="1079">
        <f>aktywa_pasywa!J3-aktywa_pasywa!I3+rachunek!J11</f>
        <v/>
      </c>
      <c r="K11" s="1079">
        <f>aktywa_pasywa!K3-aktywa_pasywa!J3+rachunek!K11</f>
        <v/>
      </c>
      <c r="L11" s="993">
        <f>aktywa_pasywa!L3-aktywa_pasywa!K3+rachunek!L11</f>
        <v/>
      </c>
      <c r="M11" s="993">
        <f>aktywa_pasywa!M3-aktywa_pasywa!L3+rachunek!M11</f>
        <v/>
      </c>
      <c r="N11" s="993">
        <f>aktywa_pasywa!N3-aktywa_pasywa!M3+rachunek!N11</f>
        <v/>
      </c>
      <c r="O11" s="993">
        <f>aktywa_pasywa!O3-aktywa_pasywa!N3+rachunek!O11</f>
        <v/>
      </c>
      <c r="P11" s="993">
        <f>aktywa_pasywa!P3-aktywa_pasywa!O3+rachunek!P11</f>
        <v/>
      </c>
      <c r="Q11" s="993">
        <f>aktywa_pasywa!Q3-aktywa_pasywa!P3+rachunek!Q11</f>
        <v/>
      </c>
      <c r="R11" s="993">
        <f>aktywa_pasywa!R3-aktywa_pasywa!Q3+rachunek!R11</f>
        <v/>
      </c>
      <c r="S11" s="993">
        <f>aktywa_pasywa!S3-aktywa_pasywa!R3+rachunek!S11</f>
        <v/>
      </c>
      <c r="T11" s="993">
        <f>aktywa_pasywa!T3-aktywa_pasywa!S3+rachunek!T11</f>
        <v/>
      </c>
      <c r="U11" s="993">
        <f>aktywa_pasywa!U3-aktywa_pasywa!T3+rachunek!U11</f>
        <v/>
      </c>
    </row>
    <row r="12" ht="15.6" customFormat="1" customHeight="1" s="246" thickBot="1">
      <c r="B12" s="1082" t="inlineStr">
        <is>
          <t>Przepływ środków z działalności inwestycyjnej</t>
        </is>
      </c>
      <c r="C12" s="1083">
        <f>C10-C11</f>
        <v/>
      </c>
      <c r="D12" s="1083">
        <f>D10-D11</f>
        <v/>
      </c>
      <c r="E12" s="1083">
        <f>E10-E11</f>
        <v/>
      </c>
      <c r="F12" s="1083">
        <f>F10-F11</f>
        <v/>
      </c>
      <c r="G12" s="1083">
        <f>G10-G11</f>
        <v/>
      </c>
      <c r="H12" s="1083">
        <f>H10-H11</f>
        <v/>
      </c>
      <c r="I12" s="1083">
        <f>I10-I11</f>
        <v/>
      </c>
      <c r="J12" s="1079">
        <f>J10-J11</f>
        <v/>
      </c>
      <c r="K12" s="1079">
        <f>K10-K11</f>
        <v/>
      </c>
      <c r="L12" s="993">
        <f>L10-L11</f>
        <v/>
      </c>
      <c r="M12" s="993">
        <f>M10-M11</f>
        <v/>
      </c>
      <c r="N12" s="993">
        <f>N10-N11</f>
        <v/>
      </c>
      <c r="O12" s="993">
        <f>O10-O11</f>
        <v/>
      </c>
      <c r="P12" s="993">
        <f>P10-P11</f>
        <v/>
      </c>
      <c r="Q12" s="993">
        <f>Q10-Q11</f>
        <v/>
      </c>
      <c r="R12" s="993">
        <f>R10-R11</f>
        <v/>
      </c>
      <c r="S12" s="993">
        <f>S10-S11</f>
        <v/>
      </c>
      <c r="T12" s="993">
        <f>T10-T11</f>
        <v/>
      </c>
      <c r="U12" s="993">
        <f>U10-U11</f>
        <v/>
      </c>
    </row>
    <row r="13" ht="15.6" customFormat="1" customHeight="1" s="246">
      <c r="B13" s="1090" t="inlineStr">
        <is>
          <t>Dopłaty do kapitału własnego</t>
        </is>
      </c>
      <c r="C13" s="996" t="n"/>
      <c r="D13" s="996">
        <f>IF(aktywa_pasywa!D50-aktywa_pasywa!D58&gt;aktywa_pasywa!C50,aktywa_pasywa!D50-aktywa_pasywa!D58-aktywa_pasywa!C50,0)</f>
        <v/>
      </c>
      <c r="E13" s="996">
        <f>IF(aktywa_pasywa!E50-aktywa_pasywa!E58&gt;aktywa_pasywa!D50,aktywa_pasywa!E50-aktywa_pasywa!E58-aktywa_pasywa!D50,0)</f>
        <v/>
      </c>
      <c r="F13" s="996">
        <f>IF(aktywa_pasywa!F50-aktywa_pasywa!F58&gt;aktywa_pasywa!D50,aktywa_pasywa!F50-aktywa_pasywa!F58-aktywa_pasywa!D50,0)</f>
        <v/>
      </c>
      <c r="G13" s="996">
        <f>IF(aktywa_pasywa!G50-aktywa_pasywa!G58&gt;aktywa_pasywa!F50,aktywa_pasywa!G50-aktywa_pasywa!G58-aktywa_pasywa!F50,0)</f>
        <v/>
      </c>
      <c r="H13" s="996">
        <f>IF(aktywa_pasywa!H50-aktywa_pasywa!H58&gt;aktywa_pasywa!G50,aktywa_pasywa!H50-aktywa_pasywa!H58-aktywa_pasywa!G50,0)</f>
        <v/>
      </c>
      <c r="I13" s="996">
        <f>IF(aktywa_pasywa!I50-aktywa_pasywa!I58&gt;aktywa_pasywa!H50,aktywa_pasywa!I50-aktywa_pasywa!I58-aktywa_pasywa!H50,0)</f>
        <v/>
      </c>
      <c r="J13" s="1079">
        <f>IF(aktywa_pasywa!J50-aktywa_pasywa!J58&gt;aktywa_pasywa!I50,aktywa_pasywa!J50-aktywa_pasywa!J58-aktywa_pasywa!I50,0)</f>
        <v/>
      </c>
      <c r="K13" s="1079">
        <f>IF(aktywa_pasywa!K50-aktywa_pasywa!K58&gt;aktywa_pasywa!J50,aktywa_pasywa!K50-aktywa_pasywa!K58-aktywa_pasywa!J50,0)</f>
        <v/>
      </c>
      <c r="L13" s="993">
        <f>IF(aktywa_pasywa!L50-aktywa_pasywa!L58&gt;aktywa_pasywa!K50,aktywa_pasywa!L50-aktywa_pasywa!L58-aktywa_pasywa!K50,0)</f>
        <v/>
      </c>
      <c r="M13" s="993">
        <f>IF(aktywa_pasywa!M50-aktywa_pasywa!M58&gt;aktywa_pasywa!L50,aktywa_pasywa!M50-aktywa_pasywa!M58-aktywa_pasywa!L50,0)</f>
        <v/>
      </c>
      <c r="N13" s="993">
        <f>IF(aktywa_pasywa!N50-aktywa_pasywa!N58&gt;aktywa_pasywa!M50,aktywa_pasywa!N50-aktywa_pasywa!N58-aktywa_pasywa!M50,0)</f>
        <v/>
      </c>
      <c r="O13" s="993">
        <f>IF(aktywa_pasywa!O50-aktywa_pasywa!O58&gt;aktywa_pasywa!N50,aktywa_pasywa!O50-aktywa_pasywa!O58-aktywa_pasywa!N50,0)</f>
        <v/>
      </c>
      <c r="P13" s="993">
        <f>IF(aktywa_pasywa!P50-aktywa_pasywa!P58&gt;aktywa_pasywa!O50,aktywa_pasywa!P50-aktywa_pasywa!P58-aktywa_pasywa!O50,0)</f>
        <v/>
      </c>
      <c r="Q13" s="993">
        <f>IF(aktywa_pasywa!Q50-aktywa_pasywa!Q58&gt;aktywa_pasywa!P50,aktywa_pasywa!Q50-aktywa_pasywa!Q58-aktywa_pasywa!P50,0)</f>
        <v/>
      </c>
      <c r="R13" s="993">
        <f>IF(aktywa_pasywa!R50-aktywa_pasywa!R58&gt;aktywa_pasywa!Q50,aktywa_pasywa!R50-aktywa_pasywa!R58-aktywa_pasywa!Q50,0)</f>
        <v/>
      </c>
      <c r="S13" s="993">
        <f>IF(aktywa_pasywa!S50-aktywa_pasywa!S58&gt;aktywa_pasywa!R50,aktywa_pasywa!S50-aktywa_pasywa!S58-aktywa_pasywa!R50,0)</f>
        <v/>
      </c>
      <c r="T13" s="993">
        <f>IF(aktywa_pasywa!T50-aktywa_pasywa!T58&gt;aktywa_pasywa!S50,aktywa_pasywa!T50-aktywa_pasywa!T58-aktywa_pasywa!S50,0)</f>
        <v/>
      </c>
      <c r="U13" s="993">
        <f>IF(aktywa_pasywa!U50-aktywa_pasywa!U58&gt;aktywa_pasywa!T50,aktywa_pasywa!U50-aktywa_pasywa!U58-aktywa_pasywa!T50,0)</f>
        <v/>
      </c>
    </row>
    <row r="14" ht="15.6" customFormat="1" customHeight="1" s="246">
      <c r="B14" s="1089" t="inlineStr">
        <is>
          <t>Zaciagnięcie kredytów bankowych i pożyczek</t>
        </is>
      </c>
      <c r="C14" s="999" t="n"/>
      <c r="D14" s="999">
        <f>IF(aktywa_pasywa!D68+aktywa_pasywa!D79&gt;aktywa_pasywa!C68+aktywa_pasywa!C79,aktywa_pasywa!D68+aktywa_pasywa!D79-aktywa_pasywa!C68-aktywa_pasywa!C79,0)</f>
        <v/>
      </c>
      <c r="E14" s="999">
        <f>IF(aktywa_pasywa!E68+aktywa_pasywa!E79&gt;aktywa_pasywa!D68+aktywa_pasywa!D79,aktywa_pasywa!E68+aktywa_pasywa!E79-aktywa_pasywa!D68-aktywa_pasywa!D79,0)</f>
        <v/>
      </c>
      <c r="F14" s="999">
        <f>IF(aktywa_pasywa!F68+aktywa_pasywa!F79&gt;aktywa_pasywa!D68+aktywa_pasywa!D79,aktywa_pasywa!F68+aktywa_pasywa!F79-aktywa_pasywa!D68-aktywa_pasywa!D79,0)</f>
        <v/>
      </c>
      <c r="G14" s="999">
        <f>IF(aktywa_pasywa!G68+aktywa_pasywa!G79&gt;aktywa_pasywa!F68+aktywa_pasywa!F79,aktywa_pasywa!G68+aktywa_pasywa!G79-aktywa_pasywa!F68-aktywa_pasywa!F79,0)</f>
        <v/>
      </c>
      <c r="H14" s="999">
        <f>IF(aktywa_pasywa!H68+aktywa_pasywa!H79&gt;aktywa_pasywa!G68+aktywa_pasywa!G79,aktywa_pasywa!H68+aktywa_pasywa!H79-aktywa_pasywa!G68-aktywa_pasywa!G79,0)</f>
        <v/>
      </c>
      <c r="I14" s="999">
        <f>IF(aktywa_pasywa!I68+aktywa_pasywa!I79&gt;aktywa_pasywa!H68+aktywa_pasywa!H79,aktywa_pasywa!I68+aktywa_pasywa!I79-aktywa_pasywa!H68-aktywa_pasywa!H79,0)</f>
        <v/>
      </c>
      <c r="J14" s="1079">
        <f>IF(aktywa_pasywa!J68+aktywa_pasywa!J79&gt;aktywa_pasywa!I68+aktywa_pasywa!I79,aktywa_pasywa!J68+aktywa_pasywa!J79-aktywa_pasywa!I68-aktywa_pasywa!I79,0)</f>
        <v/>
      </c>
      <c r="K14" s="1079">
        <f>IF(aktywa_pasywa!K68+aktywa_pasywa!K79&gt;aktywa_pasywa!J68+aktywa_pasywa!J79,aktywa_pasywa!K68+aktywa_pasywa!K79-aktywa_pasywa!J68-aktywa_pasywa!J79,0)</f>
        <v/>
      </c>
      <c r="L14" s="993">
        <f>IF(aktywa_pasywa!L68+aktywa_pasywa!L79&gt;aktywa_pasywa!K68+aktywa_pasywa!K79,aktywa_pasywa!L68+aktywa_pasywa!L79-aktywa_pasywa!K68-aktywa_pasywa!K79,0)</f>
        <v/>
      </c>
      <c r="M14" s="993">
        <f>IF(aktywa_pasywa!M68+aktywa_pasywa!M79&gt;aktywa_pasywa!L68+aktywa_pasywa!L79,aktywa_pasywa!M68+aktywa_pasywa!M79-aktywa_pasywa!L68-aktywa_pasywa!L79,0)</f>
        <v/>
      </c>
      <c r="N14" s="993">
        <f>IF(aktywa_pasywa!N68+aktywa_pasywa!N79&gt;aktywa_pasywa!M68+aktywa_pasywa!M79,aktywa_pasywa!N68+aktywa_pasywa!N79-aktywa_pasywa!M68-aktywa_pasywa!M79,0)</f>
        <v/>
      </c>
      <c r="O14" s="993">
        <f>IF(aktywa_pasywa!O68+aktywa_pasywa!O79&gt;aktywa_pasywa!N68+aktywa_pasywa!N79,aktywa_pasywa!O68+aktywa_pasywa!O79-aktywa_pasywa!N68-aktywa_pasywa!N79,0)</f>
        <v/>
      </c>
      <c r="P14" s="993">
        <f>IF(aktywa_pasywa!P68+aktywa_pasywa!P79&gt;aktywa_pasywa!O68+aktywa_pasywa!O79,aktywa_pasywa!P68+aktywa_pasywa!P79-aktywa_pasywa!O68-aktywa_pasywa!O79,0)</f>
        <v/>
      </c>
      <c r="Q14" s="993">
        <f>IF(aktywa_pasywa!Q68+aktywa_pasywa!Q79&gt;aktywa_pasywa!P68+aktywa_pasywa!P79,aktywa_pasywa!Q68+aktywa_pasywa!Q79-aktywa_pasywa!P68-aktywa_pasywa!P79,0)</f>
        <v/>
      </c>
      <c r="R14" s="993">
        <f>IF(aktywa_pasywa!R68+aktywa_pasywa!R79&gt;aktywa_pasywa!Q68+aktywa_pasywa!Q79,aktywa_pasywa!R68+aktywa_pasywa!R79-aktywa_pasywa!Q68-aktywa_pasywa!Q79,0)</f>
        <v/>
      </c>
      <c r="S14" s="993">
        <f>IF(aktywa_pasywa!S68+aktywa_pasywa!S79&gt;aktywa_pasywa!R68+aktywa_pasywa!R79,aktywa_pasywa!S68+aktywa_pasywa!S79-aktywa_pasywa!R68-aktywa_pasywa!R79,0)</f>
        <v/>
      </c>
      <c r="T14" s="993">
        <f>IF(aktywa_pasywa!T68+aktywa_pasywa!T79&gt;aktywa_pasywa!S68+aktywa_pasywa!S79,aktywa_pasywa!T68+aktywa_pasywa!T79-aktywa_pasywa!S68-aktywa_pasywa!S79,0)</f>
        <v/>
      </c>
      <c r="U14" s="993">
        <f>IF(aktywa_pasywa!U68+aktywa_pasywa!U79&gt;aktywa_pasywa!T68+aktywa_pasywa!T79,aktywa_pasywa!U68+aktywa_pasywa!U79-aktywa_pasywa!T68-aktywa_pasywa!T79,0)</f>
        <v/>
      </c>
    </row>
    <row r="15" ht="15.6" customFormat="1" customHeight="1" s="246">
      <c r="B15" s="1089" t="inlineStr">
        <is>
          <t>Inne wpływy finansowe</t>
        </is>
      </c>
      <c r="C15" s="999" t="n"/>
      <c r="D15" s="1091" t="n">
        <v>0</v>
      </c>
      <c r="E15" s="1091" t="n">
        <v>0</v>
      </c>
      <c r="F15" s="1091" t="n">
        <v>0</v>
      </c>
      <c r="G15" s="1091" t="n">
        <v>0</v>
      </c>
      <c r="H15" s="1091" t="n">
        <v>0</v>
      </c>
      <c r="I15" s="1091" t="n">
        <v>0</v>
      </c>
      <c r="J15" s="1087" t="n">
        <v>0</v>
      </c>
      <c r="K15" s="1087" t="n">
        <v>0</v>
      </c>
      <c r="L15" s="1088" t="n">
        <v>0</v>
      </c>
      <c r="M15" s="1088" t="n">
        <v>0</v>
      </c>
      <c r="N15" s="1088" t="n">
        <v>0</v>
      </c>
      <c r="O15" s="1088" t="n">
        <v>0</v>
      </c>
      <c r="P15" s="1088" t="n">
        <v>0</v>
      </c>
      <c r="Q15" s="1088" t="n">
        <v>0</v>
      </c>
      <c r="R15" s="1088" t="n">
        <v>0</v>
      </c>
      <c r="S15" s="1088" t="n">
        <v>0</v>
      </c>
      <c r="T15" s="1088" t="n">
        <v>0</v>
      </c>
      <c r="U15" s="1088" t="n">
        <v>0</v>
      </c>
    </row>
    <row r="16" ht="15.6" customFormat="1" customHeight="1" s="246">
      <c r="B16" s="1089" t="inlineStr">
        <is>
          <t>Wypłata dywidendy</t>
        </is>
      </c>
      <c r="C16" s="999" t="n"/>
      <c r="D16" s="999">
        <f>IF(aktywa_pasywa!D50-aktywa_pasywa!D58&lt;aktywa_pasywa!C50,aktywa_pasywa!D50-aktywa_pasywa!D58-aktywa_pasywa!C50,0)</f>
        <v/>
      </c>
      <c r="E16" s="999">
        <f>IF(aktywa_pasywa!E50-aktywa_pasywa!E58&lt;aktywa_pasywa!D50,aktywa_pasywa!E50-aktywa_pasywa!E58-aktywa_pasywa!D50,0)</f>
        <v/>
      </c>
      <c r="F16" s="999">
        <f>IF(aktywa_pasywa!F50-aktywa_pasywa!F58&lt;aktywa_pasywa!D50,aktywa_pasywa!F50-aktywa_pasywa!F58-aktywa_pasywa!D50,0)</f>
        <v/>
      </c>
      <c r="G16" s="999">
        <f>IF(aktywa_pasywa!G50-aktywa_pasywa!G58&lt;aktywa_pasywa!F50,aktywa_pasywa!G50-aktywa_pasywa!G58-aktywa_pasywa!F50,0)</f>
        <v/>
      </c>
      <c r="H16" s="999">
        <f>IF(aktywa_pasywa!H50-aktywa_pasywa!H58&lt;aktywa_pasywa!G50,aktywa_pasywa!H50-aktywa_pasywa!H58-aktywa_pasywa!G50,0)</f>
        <v/>
      </c>
      <c r="I16" s="999">
        <f>IF(aktywa_pasywa!I50-aktywa_pasywa!I58&lt;aktywa_pasywa!H50,aktywa_pasywa!I50-aktywa_pasywa!I58-aktywa_pasywa!H50,0)</f>
        <v/>
      </c>
      <c r="J16" s="1079">
        <f>IF(aktywa_pasywa!J50-aktywa_pasywa!J58&lt;aktywa_pasywa!I50,aktywa_pasywa!J50-aktywa_pasywa!J58-aktywa_pasywa!I50,0)</f>
        <v/>
      </c>
      <c r="K16" s="1079">
        <f>IF(aktywa_pasywa!K50-aktywa_pasywa!K58&lt;aktywa_pasywa!J50,aktywa_pasywa!K50-aktywa_pasywa!K58-aktywa_pasywa!J50,0)</f>
        <v/>
      </c>
      <c r="L16" s="993">
        <f>IF(aktywa_pasywa!L50-aktywa_pasywa!L58&lt;aktywa_pasywa!K50,aktywa_pasywa!L50-aktywa_pasywa!L58-aktywa_pasywa!K50,0)</f>
        <v/>
      </c>
      <c r="M16" s="993">
        <f>IF(aktywa_pasywa!M50-aktywa_pasywa!M58&lt;aktywa_pasywa!L50,aktywa_pasywa!M50-aktywa_pasywa!M58-aktywa_pasywa!L50,0)</f>
        <v/>
      </c>
      <c r="N16" s="993">
        <f>IF(aktywa_pasywa!N50-aktywa_pasywa!N58&lt;aktywa_pasywa!M50,aktywa_pasywa!N50-aktywa_pasywa!N58-aktywa_pasywa!M50,0)</f>
        <v/>
      </c>
      <c r="O16" s="993">
        <f>IF(aktywa_pasywa!O50-aktywa_pasywa!O58&lt;aktywa_pasywa!N50,aktywa_pasywa!O50-aktywa_pasywa!O58-aktywa_pasywa!N50,0)</f>
        <v/>
      </c>
      <c r="P16" s="993">
        <f>IF(aktywa_pasywa!P50-aktywa_pasywa!P58&lt;aktywa_pasywa!O50,aktywa_pasywa!P50-aktywa_pasywa!P58-aktywa_pasywa!O50,0)</f>
        <v/>
      </c>
      <c r="Q16" s="993">
        <f>IF(aktywa_pasywa!Q50-aktywa_pasywa!Q58&lt;aktywa_pasywa!P50,aktywa_pasywa!Q50-aktywa_pasywa!Q58-aktywa_pasywa!P50,0)</f>
        <v/>
      </c>
      <c r="R16" s="993">
        <f>IF(aktywa_pasywa!R50-aktywa_pasywa!R58&lt;aktywa_pasywa!Q50,aktywa_pasywa!R50-aktywa_pasywa!R58-aktywa_pasywa!Q50,0)</f>
        <v/>
      </c>
      <c r="S16" s="993">
        <f>IF(aktywa_pasywa!S50-aktywa_pasywa!S58&lt;aktywa_pasywa!R50,aktywa_pasywa!S50-aktywa_pasywa!S58-aktywa_pasywa!R50,0)</f>
        <v/>
      </c>
      <c r="T16" s="993">
        <f>IF(aktywa_pasywa!T50-aktywa_pasywa!T58&lt;aktywa_pasywa!S50,aktywa_pasywa!T50-aktywa_pasywa!T58-aktywa_pasywa!S50,0)</f>
        <v/>
      </c>
      <c r="U16" s="993">
        <f>IF(aktywa_pasywa!U50-aktywa_pasywa!U58&lt;aktywa_pasywa!T50,aktywa_pasywa!U50-aktywa_pasywa!U58-aktywa_pasywa!T50,0)</f>
        <v/>
      </c>
    </row>
    <row r="17" ht="15.6" customFormat="1" customHeight="1" s="246">
      <c r="B17" s="1089" t="inlineStr">
        <is>
          <t>Spłata kredytów bankowych</t>
        </is>
      </c>
      <c r="C17" s="999" t="n"/>
      <c r="D17" s="999">
        <f>IF(aktywa_pasywa!D68+aktywa_pasywa!D79&lt;aktywa_pasywa!C68+aktywa_pasywa!C79,aktywa_pasywa!D68+aktywa_pasywa!D79-aktywa_pasywa!C68-aktywa_pasywa!C79,0)</f>
        <v/>
      </c>
      <c r="E17" s="999">
        <f>IF(aktywa_pasywa!E68+aktywa_pasywa!E79&lt;aktywa_pasywa!D68+aktywa_pasywa!D79,aktywa_pasywa!E68+aktywa_pasywa!E79-aktywa_pasywa!D68-aktywa_pasywa!D79,0)</f>
        <v/>
      </c>
      <c r="F17" s="999">
        <f>IF(aktywa_pasywa!F68+aktywa_pasywa!F79&lt;aktywa_pasywa!D68+aktywa_pasywa!D79,aktywa_pasywa!F68+aktywa_pasywa!F79-aktywa_pasywa!D68-aktywa_pasywa!D79,0)</f>
        <v/>
      </c>
      <c r="G17" s="999">
        <f>IF(aktywa_pasywa!G68+aktywa_pasywa!G79&lt;aktywa_pasywa!F68+aktywa_pasywa!F79,aktywa_pasywa!G68+aktywa_pasywa!G79-aktywa_pasywa!F68-aktywa_pasywa!F79,0)</f>
        <v/>
      </c>
      <c r="H17" s="999">
        <f>IF(aktywa_pasywa!H68+aktywa_pasywa!H79&lt;aktywa_pasywa!G68+aktywa_pasywa!G79,aktywa_pasywa!H68+aktywa_pasywa!H79-aktywa_pasywa!G68-aktywa_pasywa!G79,0)</f>
        <v/>
      </c>
      <c r="I17" s="999">
        <f>IF(aktywa_pasywa!I68+aktywa_pasywa!I79&lt;aktywa_pasywa!H68+aktywa_pasywa!H79,aktywa_pasywa!I68+aktywa_pasywa!I79-aktywa_pasywa!H68-aktywa_pasywa!H79,0)</f>
        <v/>
      </c>
      <c r="J17" s="1079">
        <f>IF(aktywa_pasywa!J68+aktywa_pasywa!J79&lt;aktywa_pasywa!I68+aktywa_pasywa!I79,aktywa_pasywa!J68+aktywa_pasywa!J79-aktywa_pasywa!I68-aktywa_pasywa!I79,0)</f>
        <v/>
      </c>
      <c r="K17" s="1079">
        <f>IF(aktywa_pasywa!K68+aktywa_pasywa!K79&lt;aktywa_pasywa!J68+aktywa_pasywa!J79,aktywa_pasywa!K68+aktywa_pasywa!K79-aktywa_pasywa!J68-aktywa_pasywa!J79,0)</f>
        <v/>
      </c>
      <c r="L17" s="993">
        <f>IF(aktywa_pasywa!L68+aktywa_pasywa!L79&lt;aktywa_pasywa!K68+aktywa_pasywa!K79,aktywa_pasywa!L68+aktywa_pasywa!L79-aktywa_pasywa!K68-aktywa_pasywa!K79,0)</f>
        <v/>
      </c>
      <c r="M17" s="993">
        <f>IF(aktywa_pasywa!M68+aktywa_pasywa!M79&lt;aktywa_pasywa!L68+aktywa_pasywa!L79,aktywa_pasywa!M68+aktywa_pasywa!M79-aktywa_pasywa!L68-aktywa_pasywa!L79,0)</f>
        <v/>
      </c>
      <c r="N17" s="993">
        <f>IF(aktywa_pasywa!N68+aktywa_pasywa!N79&lt;aktywa_pasywa!M68+aktywa_pasywa!M79,aktywa_pasywa!N68+aktywa_pasywa!N79-aktywa_pasywa!M68-aktywa_pasywa!M79,0)</f>
        <v/>
      </c>
      <c r="O17" s="993">
        <f>IF(aktywa_pasywa!O68+aktywa_pasywa!O79&lt;aktywa_pasywa!N68+aktywa_pasywa!N79,aktywa_pasywa!O68+aktywa_pasywa!O79-aktywa_pasywa!N68-aktywa_pasywa!N79,0)</f>
        <v/>
      </c>
      <c r="P17" s="993">
        <f>IF(aktywa_pasywa!P68+aktywa_pasywa!P79&lt;aktywa_pasywa!O68+aktywa_pasywa!O79,aktywa_pasywa!P68+aktywa_pasywa!P79-aktywa_pasywa!O68-aktywa_pasywa!O79,0)</f>
        <v/>
      </c>
      <c r="Q17" s="993">
        <f>IF(aktywa_pasywa!Q68+aktywa_pasywa!Q79&lt;aktywa_pasywa!P68+aktywa_pasywa!P79,aktywa_pasywa!Q68+aktywa_pasywa!Q79-aktywa_pasywa!P68-aktywa_pasywa!P79,0)</f>
        <v/>
      </c>
      <c r="R17" s="993">
        <f>IF(aktywa_pasywa!R68+aktywa_pasywa!R79&lt;aktywa_pasywa!Q68+aktywa_pasywa!Q79,aktywa_pasywa!R68+aktywa_pasywa!R79-aktywa_pasywa!Q68-aktywa_pasywa!Q79,0)</f>
        <v/>
      </c>
      <c r="S17" s="993">
        <f>IF(aktywa_pasywa!S68+aktywa_pasywa!S79&lt;aktywa_pasywa!R68+aktywa_pasywa!R79,aktywa_pasywa!S68+aktywa_pasywa!S79-aktywa_pasywa!R68-aktywa_pasywa!R79,0)</f>
        <v/>
      </c>
      <c r="T17" s="993">
        <f>IF(aktywa_pasywa!T68+aktywa_pasywa!T79&lt;aktywa_pasywa!S68+aktywa_pasywa!S79,aktywa_pasywa!T68+aktywa_pasywa!T79-aktywa_pasywa!S68-aktywa_pasywa!S79,0)</f>
        <v/>
      </c>
      <c r="U17" s="993">
        <f>IF(aktywa_pasywa!U68+aktywa_pasywa!U79&lt;aktywa_pasywa!T68+aktywa_pasywa!T79,aktywa_pasywa!U68+aktywa_pasywa!U79-aktywa_pasywa!T68-aktywa_pasywa!T79,0)</f>
        <v/>
      </c>
    </row>
    <row r="18" ht="15.6" customFormat="1" customHeight="1" s="246" thickBot="1">
      <c r="B18" s="1092" t="inlineStr">
        <is>
          <t>Inne wydatki finansowe</t>
        </is>
      </c>
      <c r="C18" s="1081" t="n"/>
      <c r="D18" s="1093" t="n">
        <v>0</v>
      </c>
      <c r="E18" s="1093" t="n">
        <v>0</v>
      </c>
      <c r="F18" s="1093" t="n">
        <v>0</v>
      </c>
      <c r="G18" s="1093" t="n">
        <v>0</v>
      </c>
      <c r="H18" s="1093" t="n">
        <v>0</v>
      </c>
      <c r="I18" s="1093" t="n">
        <v>0</v>
      </c>
      <c r="J18" s="1087" t="n">
        <v>0</v>
      </c>
      <c r="K18" s="1087" t="n">
        <v>0</v>
      </c>
      <c r="L18" s="1088" t="n">
        <v>0</v>
      </c>
      <c r="M18" s="1088" t="n">
        <v>0</v>
      </c>
      <c r="N18" s="1088" t="n">
        <v>0</v>
      </c>
      <c r="O18" s="1088" t="n">
        <v>0</v>
      </c>
      <c r="P18" s="1088" t="n">
        <v>0</v>
      </c>
      <c r="Q18" s="1088" t="n">
        <v>0</v>
      </c>
      <c r="R18" s="1088" t="n">
        <v>0</v>
      </c>
      <c r="S18" s="1088" t="n">
        <v>0</v>
      </c>
      <c r="T18" s="1088" t="n">
        <v>0</v>
      </c>
      <c r="U18" s="1088" t="n">
        <v>0</v>
      </c>
    </row>
    <row r="19" ht="15.6" customFormat="1" customHeight="1" s="246" thickBot="1">
      <c r="B19" s="1094" t="inlineStr">
        <is>
          <t>Przepływ środków z działalności finansowej</t>
        </is>
      </c>
      <c r="C19" s="1095">
        <f>SUM(C13:C18)</f>
        <v/>
      </c>
      <c r="D19" s="1095">
        <f>SUM(D13:D18)</f>
        <v/>
      </c>
      <c r="E19" s="1095">
        <f>SUM(E13:E18)</f>
        <v/>
      </c>
      <c r="F19" s="1095">
        <f>SUM(F13:F18)</f>
        <v/>
      </c>
      <c r="G19" s="1095">
        <f>SUM(G13:G18)</f>
        <v/>
      </c>
      <c r="H19" s="1095">
        <f>SUM(H13:H18)</f>
        <v/>
      </c>
      <c r="I19" s="1095">
        <f>SUM(I13:I18)</f>
        <v/>
      </c>
      <c r="J19" s="1079">
        <f>SUM(J13:J18)</f>
        <v/>
      </c>
      <c r="K19" s="1079">
        <f>SUM(K13:K18)</f>
        <v/>
      </c>
      <c r="L19" s="993">
        <f>SUM(L13:L18)</f>
        <v/>
      </c>
      <c r="M19" s="993">
        <f>SUM(M13:M18)</f>
        <v/>
      </c>
      <c r="N19" s="993">
        <f>SUM(N13:N18)</f>
        <v/>
      </c>
      <c r="O19" s="993">
        <f>SUM(O13:O18)</f>
        <v/>
      </c>
      <c r="P19" s="993">
        <f>SUM(P13:P18)</f>
        <v/>
      </c>
      <c r="Q19" s="993">
        <f>SUM(Q13:Q18)</f>
        <v/>
      </c>
      <c r="R19" s="993">
        <f>SUM(R13:R18)</f>
        <v/>
      </c>
      <c r="S19" s="993">
        <f>SUM(S13:S18)</f>
        <v/>
      </c>
      <c r="T19" s="993">
        <f>SUM(T13:T18)</f>
        <v/>
      </c>
      <c r="U19" s="993">
        <f>SUM(U13:U18)</f>
        <v/>
      </c>
    </row>
    <row r="20" ht="15.6" customFormat="1" customHeight="1" s="246" thickBot="1">
      <c r="B20" s="1096" t="inlineStr">
        <is>
          <t>Przepływy pieniężne netto razem</t>
        </is>
      </c>
      <c r="C20" s="1097">
        <f>C9+C12+C19</f>
        <v/>
      </c>
      <c r="D20" s="1097">
        <f>D9+D12+D19</f>
        <v/>
      </c>
      <c r="E20" s="1097">
        <f>E9+E12+E19</f>
        <v/>
      </c>
      <c r="F20" s="1097">
        <f>F9+F12+F19</f>
        <v/>
      </c>
      <c r="G20" s="1097">
        <f>G9+G12+G19</f>
        <v/>
      </c>
      <c r="H20" s="1097">
        <f>H9+H12+H19</f>
        <v/>
      </c>
      <c r="I20" s="1097">
        <f>I9+I12+I19</f>
        <v/>
      </c>
      <c r="J20" s="1079">
        <f>J9+J12+J19</f>
        <v/>
      </c>
      <c r="K20" s="1079">
        <f>K9+K12+K19</f>
        <v/>
      </c>
      <c r="L20" s="993">
        <f>L9+L12+L19</f>
        <v/>
      </c>
      <c r="M20" s="993">
        <f>M9+M12+M19</f>
        <v/>
      </c>
      <c r="N20" s="993">
        <f>N9+N12+N19</f>
        <v/>
      </c>
      <c r="O20" s="993">
        <f>O9+O12+O19</f>
        <v/>
      </c>
      <c r="P20" s="993">
        <f>P9+P12+P19</f>
        <v/>
      </c>
      <c r="Q20" s="993">
        <f>Q9+Q12+Q19</f>
        <v/>
      </c>
      <c r="R20" s="993">
        <f>R9+R12+R19</f>
        <v/>
      </c>
      <c r="S20" s="993">
        <f>S9+S12+S19</f>
        <v/>
      </c>
      <c r="T20" s="993">
        <f>T9+T12+T19</f>
        <v/>
      </c>
      <c r="U20" s="993">
        <f>U9+U12+U19</f>
        <v/>
      </c>
    </row>
    <row r="21" ht="15.6" customFormat="1" customHeight="1" s="246">
      <c r="B21" s="1098" t="inlineStr">
        <is>
          <t>Bilansowa zmiana stanu środków pieniężnych</t>
        </is>
      </c>
      <c r="C21" s="1099" t="n"/>
      <c r="D21" s="1099">
        <f>aktywa_pasywa!D37-aktywa_pasywa!C37</f>
        <v/>
      </c>
      <c r="E21" s="1099">
        <f>aktywa_pasywa!E37-aktywa_pasywa!D37</f>
        <v/>
      </c>
      <c r="F21" s="1099">
        <f>aktywa_pasywa!F37-aktywa_pasywa!D37</f>
        <v/>
      </c>
      <c r="G21" s="1099">
        <f>aktywa_pasywa!G37-aktywa_pasywa!F37</f>
        <v/>
      </c>
      <c r="H21" s="1099">
        <f>aktywa_pasywa!H37-aktywa_pasywa!G37</f>
        <v/>
      </c>
      <c r="I21" s="1099">
        <f>aktywa_pasywa!I37-aktywa_pasywa!H37</f>
        <v/>
      </c>
      <c r="J21" s="1079">
        <f>aktywa_pasywa!J37-aktywa_pasywa!I37</f>
        <v/>
      </c>
      <c r="K21" s="1079">
        <f>aktywa_pasywa!K37-aktywa_pasywa!J37</f>
        <v/>
      </c>
      <c r="L21" s="993">
        <f>aktywa_pasywa!L37-aktywa_pasywa!K37</f>
        <v/>
      </c>
      <c r="M21" s="993">
        <f>aktywa_pasywa!M37-aktywa_pasywa!L37</f>
        <v/>
      </c>
      <c r="N21" s="993">
        <f>aktywa_pasywa!N37-aktywa_pasywa!M37</f>
        <v/>
      </c>
      <c r="O21" s="993">
        <f>aktywa_pasywa!O37-aktywa_pasywa!N37</f>
        <v/>
      </c>
      <c r="P21" s="993">
        <f>aktywa_pasywa!P37-aktywa_pasywa!O37</f>
        <v/>
      </c>
      <c r="Q21" s="993">
        <f>aktywa_pasywa!Q37-aktywa_pasywa!P37</f>
        <v/>
      </c>
      <c r="R21" s="993">
        <f>aktywa_pasywa!R37-aktywa_pasywa!Q37</f>
        <v/>
      </c>
      <c r="S21" s="993">
        <f>aktywa_pasywa!S37-aktywa_pasywa!R37</f>
        <v/>
      </c>
      <c r="T21" s="993">
        <f>aktywa_pasywa!T37-aktywa_pasywa!S37</f>
        <v/>
      </c>
      <c r="U21" s="993">
        <f>aktywa_pasywa!U37-aktywa_pasywa!T37</f>
        <v/>
      </c>
    </row>
    <row r="22" ht="15.6" customFormat="1" customHeight="1" s="246" thickBot="1">
      <c r="B22" s="1100" t="inlineStr">
        <is>
          <t>Środki pieniężne na początek okresu</t>
        </is>
      </c>
      <c r="C22" s="1101" t="n"/>
      <c r="D22" s="1101">
        <f>aktywa_pasywa!C37</f>
        <v/>
      </c>
      <c r="E22" s="1101">
        <f>aktywa_pasywa!D37</f>
        <v/>
      </c>
      <c r="F22" s="1101">
        <f>aktywa_pasywa!D37</f>
        <v/>
      </c>
      <c r="G22" s="1101">
        <f>aktywa_pasywa!F37</f>
        <v/>
      </c>
      <c r="H22" s="1101">
        <f>aktywa_pasywa!G37</f>
        <v/>
      </c>
      <c r="I22" s="1101">
        <f>aktywa_pasywa!H37</f>
        <v/>
      </c>
      <c r="J22" s="1079">
        <f>aktywa_pasywa!I37</f>
        <v/>
      </c>
      <c r="K22" s="1079">
        <f>aktywa_pasywa!J37</f>
        <v/>
      </c>
      <c r="L22" s="993">
        <f>aktywa_pasywa!K37</f>
        <v/>
      </c>
      <c r="M22" s="993">
        <f>aktywa_pasywa!L37</f>
        <v/>
      </c>
      <c r="N22" s="993">
        <f>aktywa_pasywa!M37</f>
        <v/>
      </c>
      <c r="O22" s="993">
        <f>aktywa_pasywa!N37</f>
        <v/>
      </c>
      <c r="P22" s="993">
        <f>aktywa_pasywa!O37</f>
        <v/>
      </c>
      <c r="Q22" s="993">
        <f>aktywa_pasywa!P37</f>
        <v/>
      </c>
      <c r="R22" s="993">
        <f>aktywa_pasywa!Q37</f>
        <v/>
      </c>
      <c r="S22" s="993">
        <f>aktywa_pasywa!R37</f>
        <v/>
      </c>
      <c r="T22" s="993">
        <f>aktywa_pasywa!S37</f>
        <v/>
      </c>
      <c r="U22" s="993">
        <f>aktywa_pasywa!T37</f>
        <v/>
      </c>
    </row>
    <row r="23" ht="15.6" customFormat="1" customHeight="1" s="246" thickBot="1">
      <c r="B23" s="1102" t="inlineStr">
        <is>
          <t>Środki pieniężne na koniec okresu</t>
        </is>
      </c>
      <c r="C23" s="1083">
        <f>C20+C22</f>
        <v/>
      </c>
      <c r="D23" s="1083">
        <f>D20+D22</f>
        <v/>
      </c>
      <c r="E23" s="1083">
        <f>E20+E22</f>
        <v/>
      </c>
      <c r="F23" s="1083">
        <f>F20+F22</f>
        <v/>
      </c>
      <c r="G23" s="1083">
        <f>G20+G22</f>
        <v/>
      </c>
      <c r="H23" s="1083">
        <f>H20+H22</f>
        <v/>
      </c>
      <c r="I23" s="1083">
        <f>I20+I22</f>
        <v/>
      </c>
      <c r="J23" s="993">
        <f>J20+J22</f>
        <v/>
      </c>
      <c r="K23" s="993">
        <f>K20+K22</f>
        <v/>
      </c>
      <c r="L23" s="993">
        <f>L20+L22</f>
        <v/>
      </c>
      <c r="M23" s="993">
        <f>M20+M22</f>
        <v/>
      </c>
      <c r="N23" s="993">
        <f>N20+N22</f>
        <v/>
      </c>
      <c r="O23" s="993">
        <f>O20+O22</f>
        <v/>
      </c>
      <c r="P23" s="993">
        <f>P20+P22</f>
        <v/>
      </c>
      <c r="Q23" s="993">
        <f>Q20+Q22</f>
        <v/>
      </c>
      <c r="R23" s="993">
        <f>R20+R22</f>
        <v/>
      </c>
      <c r="S23" s="993">
        <f>S20+S22</f>
        <v/>
      </c>
      <c r="T23" s="993">
        <f>T20+T22</f>
        <v/>
      </c>
      <c r="U23" s="993">
        <f>U20+U22</f>
        <v/>
      </c>
    </row>
    <row r="24" ht="14.25" customFormat="1" customHeight="1" s="246">
      <c r="B24" s="1103" t="inlineStr">
        <is>
          <t>Sprawdzenie</t>
        </is>
      </c>
      <c r="C24" s="1104" t="n"/>
      <c r="D24" s="1104">
        <f>aktywa_pasywa!D37-D23</f>
        <v/>
      </c>
      <c r="E24" s="1104">
        <f>aktywa_pasywa!E37-E23</f>
        <v/>
      </c>
      <c r="F24" s="1104">
        <f>aktywa_pasywa!F37-F23</f>
        <v/>
      </c>
      <c r="G24" s="1104">
        <f>aktywa_pasywa!G37-G23</f>
        <v/>
      </c>
      <c r="H24" s="1104">
        <f>aktywa_pasywa!H37-H23</f>
        <v/>
      </c>
      <c r="I24" s="1105">
        <f>aktywa_pasywa!I37-I23</f>
        <v/>
      </c>
      <c r="J24" s="993">
        <f>aktywa_pasywa!J37-J23</f>
        <v/>
      </c>
      <c r="K24" s="993">
        <f>aktywa_pasywa!K37-K23</f>
        <v/>
      </c>
      <c r="L24" s="993">
        <f>aktywa_pasywa!L37-L23</f>
        <v/>
      </c>
      <c r="M24" s="993">
        <f>aktywa_pasywa!M37-M23</f>
        <v/>
      </c>
      <c r="N24" s="993">
        <f>aktywa_pasywa!N37-N23</f>
        <v/>
      </c>
      <c r="O24" s="993">
        <f>aktywa_pasywa!O37-O23</f>
        <v/>
      </c>
      <c r="P24" s="993">
        <f>aktywa_pasywa!P37-P23</f>
        <v/>
      </c>
      <c r="Q24" s="993">
        <f>aktywa_pasywa!Q37-Q23</f>
        <v/>
      </c>
      <c r="R24" s="993">
        <f>aktywa_pasywa!R37-R23</f>
        <v/>
      </c>
      <c r="S24" s="993">
        <f>aktywa_pasywa!S37-S23</f>
        <v/>
      </c>
      <c r="T24" s="993">
        <f>aktywa_pasywa!T37-T23</f>
        <v/>
      </c>
      <c r="U24" s="993">
        <f>aktywa_pasywa!U37-U23</f>
        <v/>
      </c>
    </row>
    <row r="26">
      <c r="B26" s="121" t="n"/>
    </row>
    <row r="27">
      <c r="B27" s="121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" right="0.7" top="0.75" bottom="0.75" header="0.3" footer="0.3"/>
  <pageSetup orientation="landscape" paperSize="9"/>
</worksheet>
</file>

<file path=xl/worksheets/sheet7.xml><?xml version="1.0" encoding="utf-8"?>
<worksheet xmlns="http://schemas.openxmlformats.org/spreadsheetml/2006/main">
  <sheetPr>
    <tabColor rgb="FFFFFF00"/>
    <outlinePr summaryBelow="1" summaryRight="1"/>
    <pageSetUpPr fitToPage="1"/>
  </sheetPr>
  <dimension ref="A2:T45"/>
  <sheetViews>
    <sheetView topLeftCell="A2" workbookViewId="0">
      <pane xSplit="1" ySplit="2" topLeftCell="B4" activePane="bottomRight" state="frozen"/>
      <selection activeCell="Q16" sqref="Q16"/>
      <selection pane="topRight" activeCell="Q16" sqref="Q16"/>
      <selection pane="bottomLeft" activeCell="Q16" sqref="Q16"/>
      <selection pane="bottomRight" activeCell="Q16" sqref="Q16"/>
    </sheetView>
  </sheetViews>
  <sheetFormatPr baseColWidth="8" defaultRowHeight="12.75"/>
  <cols>
    <col width="49.140625" customWidth="1" style="248" min="1" max="1"/>
    <col hidden="1" width="9.7109375" customWidth="1" style="248" min="2" max="2"/>
    <col width="9.7109375" customWidth="1" style="248" min="3" max="3"/>
    <col width="9.28515625" bestFit="1" customWidth="1" style="248" min="4" max="6"/>
    <col width="9.28515625" customWidth="1" style="248" min="7" max="7"/>
    <col width="10.140625" bestFit="1" customWidth="1" style="248" min="11" max="11"/>
  </cols>
  <sheetData>
    <row r="2">
      <c r="A2" s="324">
        <f>rachunek!B2</f>
        <v/>
      </c>
      <c r="B2" s="250" t="n"/>
      <c r="C2" s="246" t="n"/>
      <c r="D2" s="246" t="n"/>
      <c r="E2" s="246" t="n"/>
      <c r="F2" s="246" t="n"/>
      <c r="G2" s="246" t="n"/>
      <c r="H2" s="246" t="n"/>
      <c r="I2" s="246" t="n"/>
    </row>
    <row r="3">
      <c r="A3" s="468" t="inlineStr">
        <is>
          <t>WSKAŹNIKI</t>
        </is>
      </c>
      <c r="B3" s="412">
        <f>rachunek!C3</f>
        <v/>
      </c>
      <c r="C3" s="412">
        <f>rachunek!D3</f>
        <v/>
      </c>
      <c r="D3" s="412">
        <f>rachunek!E3</f>
        <v/>
      </c>
      <c r="E3" s="412">
        <f>rachunek!F3</f>
        <v/>
      </c>
      <c r="F3" s="412">
        <f>rachunek!G3</f>
        <v/>
      </c>
      <c r="G3" s="412">
        <f>rachunek!H3</f>
        <v/>
      </c>
      <c r="H3" s="412">
        <f>rachunek!I3</f>
        <v/>
      </c>
      <c r="I3" s="246">
        <f>rachunek!J3</f>
        <v/>
      </c>
      <c r="J3">
        <f>rachunek!K3</f>
        <v/>
      </c>
      <c r="K3">
        <f>rachunek!L3</f>
        <v/>
      </c>
      <c r="L3">
        <f>rachunek!M3</f>
        <v/>
      </c>
      <c r="M3">
        <f>rachunek!N3</f>
        <v/>
      </c>
      <c r="N3">
        <f>rachunek!O3</f>
        <v/>
      </c>
      <c r="O3">
        <f>rachunek!P3</f>
        <v/>
      </c>
      <c r="P3">
        <f>rachunek!Q3</f>
        <v/>
      </c>
      <c r="Q3">
        <f>rachunek!R3</f>
        <v/>
      </c>
      <c r="R3">
        <f>rachunek!S3</f>
        <v/>
      </c>
      <c r="S3">
        <f>rachunek!T3</f>
        <v/>
      </c>
      <c r="T3">
        <f>rachunek!U3</f>
        <v/>
      </c>
    </row>
    <row r="4">
      <c r="A4" s="22" t="inlineStr">
        <is>
          <t>Wskaźniki rentowności</t>
        </is>
      </c>
      <c r="B4" s="1106" t="n"/>
      <c r="C4" s="1106" t="n"/>
      <c r="D4" s="1106" t="n"/>
      <c r="E4" s="1106" t="n"/>
      <c r="F4" s="1106" t="n"/>
      <c r="G4" s="1106" t="n"/>
      <c r="H4" s="1106" t="n"/>
      <c r="I4" s="165" t="n"/>
    </row>
    <row r="5">
      <c r="A5" s="157" t="inlineStr">
        <is>
          <t>Wskaźnik marży handlowej</t>
        </is>
      </c>
      <c r="B5" s="156">
        <f>IFERROR(ROUND((rachunek!C9-rachunek!C20)/rachunek!C9,4),0)</f>
        <v/>
      </c>
      <c r="C5" s="156">
        <f>IFERROR(ROUND((rachunek!D9-rachunek!D20)/rachunek!D9,4),0)</f>
        <v/>
      </c>
      <c r="D5" s="156">
        <f>IFERROR(ROUND((rachunek!E9-rachunek!E20)/rachunek!E9,4),0)</f>
        <v/>
      </c>
      <c r="E5" s="156">
        <f>IFERROR(ROUND((rachunek!F9-rachunek!F20)/rachunek!F9,4),0)</f>
        <v/>
      </c>
      <c r="F5" s="156">
        <f>IFERROR(ROUND((rachunek!G9-rachunek!G20)/rachunek!G9,4),0)</f>
        <v/>
      </c>
      <c r="G5" s="156">
        <f>IFERROR(ROUND((rachunek!H9-rachunek!H20)/rachunek!H9,4),0)</f>
        <v/>
      </c>
      <c r="H5" s="156">
        <f>IFERROR(ROUND((rachunek!I9-rachunek!I20)/rachunek!I9,4),0)</f>
        <v/>
      </c>
      <c r="I5" s="165">
        <f>IFERROR(ROUND((rachunek!J9-rachunek!J20)/rachunek!J9,4),0)</f>
        <v/>
      </c>
      <c r="J5">
        <f>IFERROR(ROUND((rachunek!K9-rachunek!K20)/rachunek!K9,4),0)</f>
        <v/>
      </c>
      <c r="K5">
        <f>IFERROR(ROUND((rachunek!L9-rachunek!L20)/rachunek!L9,4),0)</f>
        <v/>
      </c>
      <c r="L5">
        <f>IFERROR(ROUND((rachunek!M9-rachunek!M20)/rachunek!M9,4),0)</f>
        <v/>
      </c>
      <c r="M5">
        <f>IFERROR(ROUND((rachunek!N9-rachunek!N20)/rachunek!N9,4),0)</f>
        <v/>
      </c>
      <c r="N5">
        <f>IFERROR(ROUND((rachunek!O9-rachunek!O20)/rachunek!O9,4),0)</f>
        <v/>
      </c>
      <c r="O5">
        <f>IFERROR(ROUND((rachunek!P9-rachunek!P20)/rachunek!P9,4),0)</f>
        <v/>
      </c>
      <c r="P5">
        <f>IFERROR(ROUND((rachunek!Q9-rachunek!Q20)/rachunek!Q9,4),0)</f>
        <v/>
      </c>
      <c r="Q5">
        <f>IFERROR(ROUND((rachunek!R9-rachunek!R20)/rachunek!R9,4),0)</f>
        <v/>
      </c>
      <c r="R5">
        <f>IFERROR(ROUND((rachunek!S9-rachunek!S20)/rachunek!S9,4),0)</f>
        <v/>
      </c>
      <c r="S5">
        <f>IFERROR(ROUND((rachunek!T9-rachunek!T20)/rachunek!T9,4),0)</f>
        <v/>
      </c>
      <c r="T5">
        <f>IFERROR(ROUND((rachunek!U9-rachunek!U20)/rachunek!U9,4),0)</f>
        <v/>
      </c>
    </row>
    <row r="6">
      <c r="A6" s="157" t="inlineStr">
        <is>
          <t>Rentowności sprzedaży (%)</t>
        </is>
      </c>
      <c r="B6" s="156">
        <f>IFERROR(ROUND(rachunek!C21/rachunek!C4,4),0)</f>
        <v/>
      </c>
      <c r="C6" s="156">
        <f>IFERROR(ROUND(rachunek!D21/rachunek!D4,4),0)</f>
        <v/>
      </c>
      <c r="D6" s="156">
        <f>IFERROR(ROUND(rachunek!E21/rachunek!E4,4),0)</f>
        <v/>
      </c>
      <c r="E6" s="156">
        <f>IFERROR(ROUND(rachunek!F21/rachunek!F4,4),0)</f>
        <v/>
      </c>
      <c r="F6" s="156">
        <f>IFERROR(ROUND(rachunek!G21/rachunek!G4,4),0)</f>
        <v/>
      </c>
      <c r="G6" s="156">
        <f>IFERROR(ROUND(rachunek!H21/rachunek!H4,4),0)</f>
        <v/>
      </c>
      <c r="H6" s="156">
        <f>IFERROR(ROUND(rachunek!I21/rachunek!I4,4),0)</f>
        <v/>
      </c>
      <c r="I6" s="165">
        <f>IFERROR(ROUND(rachunek!J21/rachunek!J4,4),0)</f>
        <v/>
      </c>
      <c r="J6">
        <f>IFERROR(ROUND(rachunek!K21/rachunek!K4,4),0)</f>
        <v/>
      </c>
      <c r="K6">
        <f>IFERROR(ROUND(rachunek!L21/rachunek!L4,4),0)</f>
        <v/>
      </c>
      <c r="L6">
        <f>IFERROR(ROUND(rachunek!M21/rachunek!M4,4),0)</f>
        <v/>
      </c>
      <c r="M6">
        <f>IFERROR(ROUND(rachunek!N21/rachunek!N4,4),0)</f>
        <v/>
      </c>
      <c r="N6">
        <f>IFERROR(ROUND(rachunek!O21/rachunek!O4,4),0)</f>
        <v/>
      </c>
      <c r="O6">
        <f>IFERROR(ROUND(rachunek!P21/rachunek!P4,4),0)</f>
        <v/>
      </c>
      <c r="P6">
        <f>IFERROR(ROUND(rachunek!Q21/rachunek!Q4,4),0)</f>
        <v/>
      </c>
      <c r="Q6">
        <f>IFERROR(ROUND(rachunek!R21/rachunek!R4,4),0)</f>
        <v/>
      </c>
      <c r="R6">
        <f>IFERROR(ROUND(rachunek!S21/rachunek!S4,4),0)</f>
        <v/>
      </c>
      <c r="S6">
        <f>IFERROR(ROUND(rachunek!T21/rachunek!T4,4),0)</f>
        <v/>
      </c>
      <c r="T6">
        <f>IFERROR(ROUND(rachunek!U21/rachunek!U4,4),0)</f>
        <v/>
      </c>
    </row>
    <row r="7">
      <c r="A7" s="157" t="inlineStr">
        <is>
          <t>Rentowność działalności operacyjnej</t>
        </is>
      </c>
      <c r="B7" s="156">
        <f>IFERROR(ROUND(rachunek!C31/(rachunek!C4+rachunek!C22),4),0)</f>
        <v/>
      </c>
      <c r="C7" s="156">
        <f>IFERROR(ROUND(rachunek!D31/(rachunek!D4+rachunek!D22),4),0)</f>
        <v/>
      </c>
      <c r="D7" s="156">
        <f>IFERROR(ROUND(rachunek!E31/(rachunek!E4+rachunek!E22),4),0)</f>
        <v/>
      </c>
      <c r="E7" s="156">
        <f>IFERROR(ROUND(rachunek!F31/(rachunek!F4+rachunek!F22),4),0)</f>
        <v/>
      </c>
      <c r="F7" s="156">
        <f>IFERROR(ROUND(rachunek!G31/(rachunek!G4+rachunek!G22),4),0)</f>
        <v/>
      </c>
      <c r="G7" s="156">
        <f>IFERROR(ROUND(rachunek!H31/(rachunek!H4+rachunek!H22),4),0)</f>
        <v/>
      </c>
      <c r="H7" s="156">
        <f>IFERROR(ROUND(rachunek!I31/(rachunek!I4+rachunek!I22),4),0)</f>
        <v/>
      </c>
      <c r="I7" s="165">
        <f>IFERROR(ROUND(rachunek!J31/(rachunek!J4+rachunek!J22),4),0)</f>
        <v/>
      </c>
      <c r="J7">
        <f>IFERROR(ROUND(rachunek!K31/(rachunek!K4+rachunek!K22),4),0)</f>
        <v/>
      </c>
      <c r="K7">
        <f>IFERROR(ROUND(rachunek!L31/(rachunek!L4+rachunek!L22),4),0)</f>
        <v/>
      </c>
      <c r="L7">
        <f>IFERROR(ROUND(rachunek!M31/(rachunek!M4+rachunek!M22),4),0)</f>
        <v/>
      </c>
      <c r="M7">
        <f>IFERROR(ROUND(rachunek!N31/(rachunek!N4+rachunek!N22),4),0)</f>
        <v/>
      </c>
      <c r="N7">
        <f>IFERROR(ROUND(rachunek!O31/(rachunek!O4+rachunek!O22),4),0)</f>
        <v/>
      </c>
      <c r="O7">
        <f>IFERROR(ROUND(rachunek!P31/(rachunek!P4+rachunek!P22),4),0)</f>
        <v/>
      </c>
      <c r="P7">
        <f>IFERROR(ROUND(rachunek!Q31/(rachunek!Q4+rachunek!Q22),4),0)</f>
        <v/>
      </c>
      <c r="Q7">
        <f>IFERROR(ROUND(rachunek!R31/(rachunek!R4+rachunek!R22),4),0)</f>
        <v/>
      </c>
      <c r="R7">
        <f>IFERROR(ROUND(rachunek!S31/(rachunek!S4+rachunek!S22),4),0)</f>
        <v/>
      </c>
      <c r="S7">
        <f>IFERROR(ROUND(rachunek!T31/(rachunek!T4+rachunek!T22),4),0)</f>
        <v/>
      </c>
      <c r="T7">
        <f>IFERROR(ROUND(rachunek!U31/(rachunek!U4+rachunek!U22),4),0)</f>
        <v/>
      </c>
    </row>
    <row r="8">
      <c r="A8" s="157" t="inlineStr">
        <is>
          <t>Rentowności netto (%)</t>
        </is>
      </c>
      <c r="B8" s="156">
        <f>IFERROR(ROUND(rachunek!C50/(rachunek!C4+rachunek!C22+rachunek!C32),4),0)</f>
        <v/>
      </c>
      <c r="C8" s="156">
        <f>IFERROR(ROUND(rachunek!D50/(rachunek!D4+rachunek!D22+rachunek!D32),4),0)</f>
        <v/>
      </c>
      <c r="D8" s="156">
        <f>IFERROR(ROUND(rachunek!E50/(rachunek!E4+rachunek!E22+rachunek!E32),4),0)</f>
        <v/>
      </c>
      <c r="E8" s="156">
        <f>IFERROR(ROUND(rachunek!F50/(rachunek!F4+rachunek!F22+rachunek!F32),4),0)</f>
        <v/>
      </c>
      <c r="F8" s="156">
        <f>IFERROR(ROUND(rachunek!G50/(rachunek!G4+rachunek!G22+rachunek!G32),4),0)</f>
        <v/>
      </c>
      <c r="G8" s="156">
        <f>IFERROR(ROUND(rachunek!H50/(rachunek!H4+rachunek!H22+rachunek!H32),4),0)</f>
        <v/>
      </c>
      <c r="H8" s="156">
        <f>IFERROR(ROUND(rachunek!I50/(rachunek!I4+rachunek!I22+rachunek!I32),4),0)</f>
        <v/>
      </c>
      <c r="I8">
        <f>IFERROR(ROUND(rachunek!J50/(rachunek!J4+rachunek!J22+rachunek!J32),4),0)</f>
        <v/>
      </c>
      <c r="J8">
        <f>IFERROR(ROUND(rachunek!K50/(rachunek!K4+rachunek!K22+rachunek!K32),4),0)</f>
        <v/>
      </c>
      <c r="K8">
        <f>IFERROR(ROUND(rachunek!L50/(rachunek!L4+rachunek!L22+rachunek!L32),4),0)</f>
        <v/>
      </c>
      <c r="L8">
        <f>IFERROR(ROUND(rachunek!M50/(rachunek!M4+rachunek!M22+rachunek!M32),4),0)</f>
        <v/>
      </c>
      <c r="M8">
        <f>IFERROR(ROUND(rachunek!N50/(rachunek!N4+rachunek!N22+rachunek!N32),4),0)</f>
        <v/>
      </c>
      <c r="N8">
        <f>IFERROR(ROUND(rachunek!O50/(rachunek!O4+rachunek!O22+rachunek!O32),4),0)</f>
        <v/>
      </c>
      <c r="O8">
        <f>IFERROR(ROUND(rachunek!P50/(rachunek!P4+rachunek!P22+rachunek!P32),4),0)</f>
        <v/>
      </c>
      <c r="P8">
        <f>IFERROR(ROUND(rachunek!Q50/(rachunek!Q4+rachunek!Q22+rachunek!Q32),4),0)</f>
        <v/>
      </c>
      <c r="Q8">
        <f>IFERROR(ROUND(rachunek!R50/(rachunek!R4+rachunek!R22+rachunek!R32),4),0)</f>
        <v/>
      </c>
      <c r="R8">
        <f>IFERROR(ROUND(rachunek!S50/(rachunek!S4+rachunek!S22+rachunek!S32),4),0)</f>
        <v/>
      </c>
      <c r="S8">
        <f>IFERROR(ROUND(rachunek!T50/(rachunek!T4+rachunek!T22+rachunek!T32),4),0)</f>
        <v/>
      </c>
      <c r="T8">
        <f>IFERROR(ROUND(rachunek!U50/(rachunek!U4+rachunek!U22+rachunek!U32),4),0)</f>
        <v/>
      </c>
    </row>
    <row r="9">
      <c r="A9" s="157" t="inlineStr">
        <is>
          <t>Rentowność majątku ogółem</t>
        </is>
      </c>
      <c r="B9" s="156">
        <f>IFERROR(ROUND(rachunek!C50/aktywa_pasywa!C46,4),0)</f>
        <v/>
      </c>
      <c r="C9" s="156">
        <f>IFERROR(ROUND(rachunek!D50/aktywa_pasywa!D46,4),0)</f>
        <v/>
      </c>
      <c r="D9" s="156">
        <f>IFERROR(ROUND(rachunek!E50/aktywa_pasywa!E46,4),0)</f>
        <v/>
      </c>
      <c r="E9" s="156">
        <f>IFERROR(ROUND(rachunek!F50/aktywa_pasywa!F46,4),0)</f>
        <v/>
      </c>
      <c r="F9" s="156">
        <f>IFERROR(ROUND(rachunek!G50/aktywa_pasywa!G46,4),0)</f>
        <v/>
      </c>
      <c r="G9" s="156">
        <f>IFERROR(ROUND(rachunek!H50/aktywa_pasywa!H46,4),0)</f>
        <v/>
      </c>
      <c r="H9" s="156">
        <f>IFERROR(ROUND(rachunek!I50/aktywa_pasywa!I46,4),0)</f>
        <v/>
      </c>
      <c r="I9">
        <f>IFERROR(ROUND(rachunek!J50/aktywa_pasywa!J46,4),0)</f>
        <v/>
      </c>
      <c r="J9">
        <f>IFERROR(ROUND(rachunek!K50/aktywa_pasywa!K46,4),0)</f>
        <v/>
      </c>
      <c r="K9">
        <f>IFERROR(ROUND(rachunek!L50/aktywa_pasywa!L46,4),0)</f>
        <v/>
      </c>
      <c r="L9">
        <f>IFERROR(ROUND(rachunek!M50/aktywa_pasywa!M46,4),0)</f>
        <v/>
      </c>
      <c r="M9">
        <f>IFERROR(ROUND(rachunek!N50/aktywa_pasywa!N46,4),0)</f>
        <v/>
      </c>
      <c r="N9">
        <f>IFERROR(ROUND(rachunek!O50/aktywa_pasywa!O46,4),0)</f>
        <v/>
      </c>
      <c r="O9">
        <f>IFERROR(ROUND(rachunek!P50/aktywa_pasywa!P46,4),0)</f>
        <v/>
      </c>
      <c r="P9">
        <f>IFERROR(ROUND(rachunek!Q50/aktywa_pasywa!Q46,4),0)</f>
        <v/>
      </c>
      <c r="Q9">
        <f>IFERROR(ROUND(rachunek!R50/aktywa_pasywa!R46,4),0)</f>
        <v/>
      </c>
      <c r="R9">
        <f>IFERROR(ROUND(rachunek!S50/aktywa_pasywa!S46,4),0)</f>
        <v/>
      </c>
      <c r="S9">
        <f>IFERROR(ROUND(rachunek!T50/aktywa_pasywa!T46,4),0)</f>
        <v/>
      </c>
      <c r="T9">
        <f>IFERROR(ROUND(rachunek!U50/aktywa_pasywa!U46,4),0)</f>
        <v/>
      </c>
    </row>
    <row r="10">
      <c r="A10" s="157" t="inlineStr">
        <is>
          <t>Rentowność majątku obrotowego</t>
        </is>
      </c>
      <c r="B10" s="156">
        <f>IFERROR(ROUND(rachunek!C50/aktywa_pasywa!C22,4),0)</f>
        <v/>
      </c>
      <c r="C10" s="156">
        <f>IFERROR(ROUND(rachunek!D50/aktywa_pasywa!D22,4),0)</f>
        <v/>
      </c>
      <c r="D10" s="156">
        <f>IFERROR(ROUND(rachunek!E50/aktywa_pasywa!E22,4),0)</f>
        <v/>
      </c>
      <c r="E10" s="156">
        <f>IFERROR(ROUND(rachunek!F50/aktywa_pasywa!F22,4),0)</f>
        <v/>
      </c>
      <c r="F10" s="156">
        <f>IFERROR(ROUND(rachunek!G50/aktywa_pasywa!G22,4),0)</f>
        <v/>
      </c>
      <c r="G10" s="156">
        <f>IFERROR(ROUND(rachunek!H50/aktywa_pasywa!H22,4),0)</f>
        <v/>
      </c>
      <c r="H10" s="156">
        <f>IFERROR(ROUND(rachunek!I50/aktywa_pasywa!I22,4),0)</f>
        <v/>
      </c>
      <c r="I10">
        <f>IFERROR(ROUND(rachunek!J50/aktywa_pasywa!J22,4),0)</f>
        <v/>
      </c>
      <c r="J10">
        <f>IFERROR(ROUND(rachunek!K50/aktywa_pasywa!K22,4),0)</f>
        <v/>
      </c>
      <c r="K10">
        <f>IFERROR(ROUND(rachunek!L50/aktywa_pasywa!L22,4),0)</f>
        <v/>
      </c>
      <c r="L10">
        <f>IFERROR(ROUND(rachunek!M50/aktywa_pasywa!M22,4),0)</f>
        <v/>
      </c>
      <c r="M10">
        <f>IFERROR(ROUND(rachunek!N50/aktywa_pasywa!N22,4),0)</f>
        <v/>
      </c>
      <c r="N10">
        <f>IFERROR(ROUND(rachunek!O50/aktywa_pasywa!O22,4),0)</f>
        <v/>
      </c>
      <c r="O10">
        <f>IFERROR(ROUND(rachunek!P50/aktywa_pasywa!P22,4),0)</f>
        <v/>
      </c>
      <c r="P10">
        <f>IFERROR(ROUND(rachunek!Q50/aktywa_pasywa!Q22,4),0)</f>
        <v/>
      </c>
      <c r="Q10">
        <f>IFERROR(ROUND(rachunek!R50/aktywa_pasywa!R22,4),0)</f>
        <v/>
      </c>
      <c r="R10">
        <f>IFERROR(ROUND(rachunek!S50/aktywa_pasywa!S22,4),0)</f>
        <v/>
      </c>
      <c r="S10">
        <f>IFERROR(ROUND(rachunek!T50/aktywa_pasywa!T22,4),0)</f>
        <v/>
      </c>
      <c r="T10">
        <f>IFERROR(ROUND(rachunek!U50/aktywa_pasywa!U22,4),0)</f>
        <v/>
      </c>
    </row>
    <row r="11">
      <c r="A11" s="157" t="inlineStr">
        <is>
          <t>Rentowność kapitału własnego</t>
        </is>
      </c>
      <c r="B11" s="156">
        <f>IFERROR(ROUND(rachunek!C50/aktywa_pasywa!C50,4),0)</f>
        <v/>
      </c>
      <c r="C11" s="156">
        <f>IFERROR(ROUND(rachunek!D50/aktywa_pasywa!D50,4),0)</f>
        <v/>
      </c>
      <c r="D11" s="156">
        <f>IFERROR(ROUND(rachunek!E50/aktywa_pasywa!E50,4),0)</f>
        <v/>
      </c>
      <c r="E11" s="156">
        <f>IFERROR(ROUND(rachunek!F50/aktywa_pasywa!F50,4),0)</f>
        <v/>
      </c>
      <c r="F11" s="156">
        <f>IFERROR(ROUND(rachunek!G50/aktywa_pasywa!G50,4),0)</f>
        <v/>
      </c>
      <c r="G11" s="156">
        <f>IFERROR(ROUND(rachunek!H50/aktywa_pasywa!H50,4),0)</f>
        <v/>
      </c>
      <c r="H11" s="156">
        <f>IFERROR(ROUND(rachunek!I50/aktywa_pasywa!I50,4),0)</f>
        <v/>
      </c>
      <c r="I11">
        <f>IFERROR(ROUND(rachunek!J50/aktywa_pasywa!J50,4),0)</f>
        <v/>
      </c>
      <c r="J11">
        <f>IFERROR(ROUND(rachunek!K50/aktywa_pasywa!K50,4),0)</f>
        <v/>
      </c>
      <c r="K11">
        <f>IFERROR(ROUND(rachunek!L50/aktywa_pasywa!L50,4),0)</f>
        <v/>
      </c>
      <c r="L11">
        <f>IFERROR(ROUND(rachunek!M50/aktywa_pasywa!M50,4),0)</f>
        <v/>
      </c>
      <c r="M11">
        <f>IFERROR(ROUND(rachunek!N50/aktywa_pasywa!N50,4),0)</f>
        <v/>
      </c>
      <c r="N11">
        <f>IFERROR(ROUND(rachunek!O50/aktywa_pasywa!O50,4),0)</f>
        <v/>
      </c>
      <c r="O11">
        <f>IFERROR(ROUND(rachunek!P50/aktywa_pasywa!P50,4),0)</f>
        <v/>
      </c>
      <c r="P11">
        <f>IFERROR(ROUND(rachunek!Q50/aktywa_pasywa!Q50,4),0)</f>
        <v/>
      </c>
      <c r="Q11">
        <f>IFERROR(ROUND(rachunek!R50/aktywa_pasywa!R50,4),0)</f>
        <v/>
      </c>
      <c r="R11">
        <f>IFERROR(ROUND(rachunek!S50/aktywa_pasywa!S50,4),0)</f>
        <v/>
      </c>
      <c r="S11">
        <f>IFERROR(ROUND(rachunek!T50/aktywa_pasywa!T50,4),0)</f>
        <v/>
      </c>
      <c r="T11">
        <f>IFERROR(ROUND(rachunek!U50/aktywa_pasywa!U50,4),0)</f>
        <v/>
      </c>
    </row>
    <row r="13" ht="11.45" customHeight="1" s="248">
      <c r="A13" s="337" t="inlineStr">
        <is>
          <t>Wskaźniki płynności</t>
        </is>
      </c>
    </row>
    <row r="14">
      <c r="A14" s="23" t="inlineStr">
        <is>
          <t>Wskaźnik bieżącej płynności</t>
        </is>
      </c>
      <c r="B14" s="1107">
        <f>IFERROR(ROUND(aktywa_pasywa!C22/aktywa_pasywa!C72,2),0)</f>
        <v/>
      </c>
      <c r="C14" s="1107">
        <f>IFERROR(ROUND(aktywa_pasywa!D22/aktywa_pasywa!D72,2),0)</f>
        <v/>
      </c>
      <c r="D14" s="1107">
        <f>IFERROR(ROUND(aktywa_pasywa!E22/aktywa_pasywa!E72,2),0)</f>
        <v/>
      </c>
      <c r="E14" s="1107">
        <f>IFERROR(ROUND(aktywa_pasywa!F22/aktywa_pasywa!F72,2),0)</f>
        <v/>
      </c>
      <c r="F14" s="1107">
        <f>IFERROR(ROUND(aktywa_pasywa!G22/aktywa_pasywa!G72,2),0)</f>
        <v/>
      </c>
      <c r="G14" s="1107">
        <f>IFERROR(ROUND(aktywa_pasywa!H22/aktywa_pasywa!H72,2),0)</f>
        <v/>
      </c>
      <c r="H14" s="1107">
        <f>IFERROR(ROUND(aktywa_pasywa!I22/aktywa_pasywa!I72,2),0)</f>
        <v/>
      </c>
      <c r="I14">
        <f>IFERROR(ROUND(aktywa_pasywa!J22/aktywa_pasywa!J72,2),0)</f>
        <v/>
      </c>
      <c r="J14">
        <f>IFERROR(ROUND(aktywa_pasywa!K22/aktywa_pasywa!K72,2),0)</f>
        <v/>
      </c>
      <c r="K14">
        <f>IFERROR(ROUND(aktywa_pasywa!L22/aktywa_pasywa!L72,2),0)</f>
        <v/>
      </c>
      <c r="L14">
        <f>IFERROR(ROUND(aktywa_pasywa!M22/aktywa_pasywa!M72,2),0)</f>
        <v/>
      </c>
      <c r="M14">
        <f>IFERROR(ROUND(aktywa_pasywa!N22/aktywa_pasywa!N72,2),0)</f>
        <v/>
      </c>
      <c r="N14">
        <f>IFERROR(ROUND(aktywa_pasywa!O22/aktywa_pasywa!O72,2),0)</f>
        <v/>
      </c>
      <c r="O14">
        <f>IFERROR(ROUND(aktywa_pasywa!P22/aktywa_pasywa!P72,2),0)</f>
        <v/>
      </c>
      <c r="P14">
        <f>IFERROR(ROUND(aktywa_pasywa!Q22/aktywa_pasywa!Q72,2),0)</f>
        <v/>
      </c>
      <c r="Q14">
        <f>IFERROR(ROUND(aktywa_pasywa!R22/aktywa_pasywa!R72,2),0)</f>
        <v/>
      </c>
      <c r="R14">
        <f>IFERROR(ROUND(aktywa_pasywa!S22/aktywa_pasywa!S72,2),0)</f>
        <v/>
      </c>
      <c r="S14">
        <f>IFERROR(ROUND(aktywa_pasywa!T22/aktywa_pasywa!T72,2),0)</f>
        <v/>
      </c>
      <c r="T14">
        <f>IFERROR(ROUND(aktywa_pasywa!U22/aktywa_pasywa!U72,2),0)</f>
        <v/>
      </c>
    </row>
    <row r="15">
      <c r="A15" s="23" t="inlineStr">
        <is>
          <t>Wskaźnik płynności szybki</t>
        </is>
      </c>
      <c r="B15" s="1107">
        <f>IFERROR(ROUND((aktywa_pasywa!C22-aktywa_pasywa!C23-aktywa_pasywa!C43)/aktywa_pasywa!C72,2),0)</f>
        <v/>
      </c>
      <c r="C15" s="1107">
        <f>IFERROR(ROUND((aktywa_pasywa!D22-aktywa_pasywa!D23-aktywa_pasywa!D43)/aktywa_pasywa!D72,2),0)</f>
        <v/>
      </c>
      <c r="D15" s="1107">
        <f>IFERROR(ROUND((aktywa_pasywa!E22-aktywa_pasywa!E23-aktywa_pasywa!E43)/aktywa_pasywa!E72,2),0)</f>
        <v/>
      </c>
      <c r="E15" s="1107">
        <f>IFERROR(ROUND((aktywa_pasywa!F22-aktywa_pasywa!F23-aktywa_pasywa!F43)/aktywa_pasywa!F72,2),0)</f>
        <v/>
      </c>
      <c r="F15" s="1107">
        <f>IFERROR(ROUND((aktywa_pasywa!G22-aktywa_pasywa!G23-aktywa_pasywa!G43)/aktywa_pasywa!G72,2),0)</f>
        <v/>
      </c>
      <c r="G15" s="1107">
        <f>IFERROR(ROUND((aktywa_pasywa!H22-aktywa_pasywa!H23-aktywa_pasywa!H43)/aktywa_pasywa!H72,2),0)</f>
        <v/>
      </c>
      <c r="H15" s="1107">
        <f>IFERROR(ROUND((aktywa_pasywa!I22-aktywa_pasywa!I23-aktywa_pasywa!I43)/aktywa_pasywa!I72,2),0)</f>
        <v/>
      </c>
      <c r="I15">
        <f>IFERROR(ROUND((aktywa_pasywa!J22-aktywa_pasywa!J23-aktywa_pasywa!J43)/aktywa_pasywa!J72,2),0)</f>
        <v/>
      </c>
      <c r="J15">
        <f>IFERROR(ROUND((aktywa_pasywa!K22-aktywa_pasywa!K23-aktywa_pasywa!K43)/aktywa_pasywa!K72,2),0)</f>
        <v/>
      </c>
      <c r="K15">
        <f>IFERROR(ROUND((aktywa_pasywa!L22-aktywa_pasywa!L23-aktywa_pasywa!L43)/aktywa_pasywa!L72,2),0)</f>
        <v/>
      </c>
      <c r="L15">
        <f>IFERROR(ROUND((aktywa_pasywa!M22-aktywa_pasywa!M23-aktywa_pasywa!M43)/aktywa_pasywa!M72,2),0)</f>
        <v/>
      </c>
      <c r="M15">
        <f>IFERROR(ROUND((aktywa_pasywa!N22-aktywa_pasywa!N23-aktywa_pasywa!N43)/aktywa_pasywa!N72,2),0)</f>
        <v/>
      </c>
      <c r="N15">
        <f>IFERROR(ROUND((aktywa_pasywa!O22-aktywa_pasywa!O23-aktywa_pasywa!O43)/aktywa_pasywa!O72,2),0)</f>
        <v/>
      </c>
      <c r="O15">
        <f>IFERROR(ROUND((aktywa_pasywa!P22-aktywa_pasywa!P23-aktywa_pasywa!P43)/aktywa_pasywa!P72,2),0)</f>
        <v/>
      </c>
      <c r="P15">
        <f>IFERROR(ROUND((aktywa_pasywa!Q22-aktywa_pasywa!Q23-aktywa_pasywa!Q43)/aktywa_pasywa!Q72,2),0)</f>
        <v/>
      </c>
      <c r="Q15">
        <f>IFERROR(ROUND((aktywa_pasywa!R22-aktywa_pasywa!R23-aktywa_pasywa!R43)/aktywa_pasywa!R72,2),0)</f>
        <v/>
      </c>
      <c r="R15">
        <f>IFERROR(ROUND((aktywa_pasywa!S22-aktywa_pasywa!S23-aktywa_pasywa!S43)/aktywa_pasywa!S72,2),0)</f>
        <v/>
      </c>
      <c r="S15">
        <f>IFERROR(ROUND((aktywa_pasywa!T22-aktywa_pasywa!T23-aktywa_pasywa!T43)/aktywa_pasywa!T72,2),0)</f>
        <v/>
      </c>
      <c r="T15">
        <f>IFERROR(ROUND((aktywa_pasywa!U22-aktywa_pasywa!U23-aktywa_pasywa!U43)/aktywa_pasywa!U72,2),0)</f>
        <v/>
      </c>
    </row>
    <row r="16">
      <c r="A16" s="23" t="inlineStr">
        <is>
          <t>Wskaźnik płynności gotówkowy</t>
        </is>
      </c>
      <c r="B16" s="1107">
        <f>IFERROR(ROUND(aktywa_pasywa!C37/aktywa_pasywa!C72,2),0)</f>
        <v/>
      </c>
      <c r="C16" s="1107">
        <f>IFERROR(ROUND(aktywa_pasywa!D37/aktywa_pasywa!D72,2),0)</f>
        <v/>
      </c>
      <c r="D16" s="1107">
        <f>IFERROR(ROUND(aktywa_pasywa!E37/aktywa_pasywa!E72,2),0)</f>
        <v/>
      </c>
      <c r="E16" s="1107">
        <f>IFERROR(ROUND(aktywa_pasywa!F37/aktywa_pasywa!F72,2),0)</f>
        <v/>
      </c>
      <c r="F16" s="1107">
        <f>IFERROR(ROUND(aktywa_pasywa!G37/aktywa_pasywa!G72,2),0)</f>
        <v/>
      </c>
      <c r="G16" s="1107">
        <f>IFERROR(ROUND(aktywa_pasywa!H37/aktywa_pasywa!H72,2),0)</f>
        <v/>
      </c>
      <c r="H16" s="1107">
        <f>IFERROR(ROUND(aktywa_pasywa!I37/aktywa_pasywa!I72,2),0)</f>
        <v/>
      </c>
      <c r="I16">
        <f>IFERROR(ROUND(aktywa_pasywa!J37/aktywa_pasywa!J72,2),0)</f>
        <v/>
      </c>
      <c r="J16">
        <f>IFERROR(ROUND(aktywa_pasywa!K37/aktywa_pasywa!K72,2),0)</f>
        <v/>
      </c>
      <c r="K16">
        <f>IFERROR(ROUND(aktywa_pasywa!L37/aktywa_pasywa!L72,2),0)</f>
        <v/>
      </c>
      <c r="L16">
        <f>IFERROR(ROUND(aktywa_pasywa!M37/aktywa_pasywa!M72,2),0)</f>
        <v/>
      </c>
      <c r="M16">
        <f>IFERROR(ROUND(aktywa_pasywa!N37/aktywa_pasywa!N72,2),0)</f>
        <v/>
      </c>
      <c r="N16">
        <f>IFERROR(ROUND(aktywa_pasywa!O37/aktywa_pasywa!O72,2),0)</f>
        <v/>
      </c>
      <c r="O16">
        <f>IFERROR(ROUND(aktywa_pasywa!P37/aktywa_pasywa!P72,2),0)</f>
        <v/>
      </c>
      <c r="P16">
        <f>IFERROR(ROUND(aktywa_pasywa!Q37/aktywa_pasywa!Q72,2),0)</f>
        <v/>
      </c>
      <c r="Q16">
        <f>IFERROR(ROUND(aktywa_pasywa!R37/aktywa_pasywa!R72,2),0)</f>
        <v/>
      </c>
      <c r="R16">
        <f>IFERROR(ROUND(aktywa_pasywa!S37/aktywa_pasywa!S72,2),0)</f>
        <v/>
      </c>
      <c r="S16">
        <f>IFERROR(ROUND(aktywa_pasywa!T37/aktywa_pasywa!T72,2),0)</f>
        <v/>
      </c>
      <c r="T16">
        <f>IFERROR(ROUND(aktywa_pasywa!U37/aktywa_pasywa!U72,2),0)</f>
        <v/>
      </c>
    </row>
    <row r="17">
      <c r="A17" s="23" t="inlineStr">
        <is>
          <t>Należności z tytułu dostaw i usług do zobowiązań z tytułu dostaw i usług</t>
        </is>
      </c>
      <c r="B17" s="1107">
        <f>IFERROR(ROUND((aktywa_pasywa!C26+aktywa_pasywa!C31)/(aktywa_pasywa!C74+aktywa_pasywa!C82),2),0)</f>
        <v/>
      </c>
      <c r="C17" s="1107">
        <f>IFERROR(ROUND((aktywa_pasywa!D26+aktywa_pasywa!D31)/(aktywa_pasywa!D74+aktywa_pasywa!D82),2),0)</f>
        <v/>
      </c>
      <c r="D17" s="1107">
        <f>IFERROR(ROUND((aktywa_pasywa!E26+aktywa_pasywa!E31)/(aktywa_pasywa!E74+aktywa_pasywa!E82),2),0)</f>
        <v/>
      </c>
      <c r="E17" s="1107">
        <f>IFERROR(ROUND((aktywa_pasywa!F26+aktywa_pasywa!F31)/(aktywa_pasywa!F74+aktywa_pasywa!F82),2),0)</f>
        <v/>
      </c>
      <c r="F17" s="1107">
        <f>IFERROR(ROUND((aktywa_pasywa!G26+aktywa_pasywa!G31)/(aktywa_pasywa!G74+aktywa_pasywa!G82),2),0)</f>
        <v/>
      </c>
      <c r="G17" s="1107">
        <f>IFERROR(ROUND((aktywa_pasywa!H26+aktywa_pasywa!H31)/(aktywa_pasywa!H74+aktywa_pasywa!H82),2),0)</f>
        <v/>
      </c>
      <c r="H17" s="1107">
        <f>IFERROR(ROUND((aktywa_pasywa!I26+aktywa_pasywa!I31)/(aktywa_pasywa!I74+aktywa_pasywa!I82),2),0)</f>
        <v/>
      </c>
      <c r="I17">
        <f>IFERROR(ROUND((aktywa_pasywa!J26+aktywa_pasywa!J31)/(aktywa_pasywa!J74+aktywa_pasywa!J82),2),0)</f>
        <v/>
      </c>
      <c r="J17">
        <f>IFERROR(ROUND((aktywa_pasywa!K26+aktywa_pasywa!K31)/(aktywa_pasywa!K74+aktywa_pasywa!K82),2),0)</f>
        <v/>
      </c>
      <c r="K17">
        <f>IFERROR(ROUND((aktywa_pasywa!L26+aktywa_pasywa!L31)/(aktywa_pasywa!L74+aktywa_pasywa!L82),2),0)</f>
        <v/>
      </c>
      <c r="L17">
        <f>IFERROR(ROUND((aktywa_pasywa!M26+aktywa_pasywa!M31)/(aktywa_pasywa!M74+aktywa_pasywa!M82),2),0)</f>
        <v/>
      </c>
      <c r="M17">
        <f>IFERROR(ROUND((aktywa_pasywa!N26+aktywa_pasywa!N31)/(aktywa_pasywa!N74+aktywa_pasywa!N82),2),0)</f>
        <v/>
      </c>
      <c r="N17">
        <f>IFERROR(ROUND((aktywa_pasywa!O26+aktywa_pasywa!O31)/(aktywa_pasywa!O74+aktywa_pasywa!O82),2),0)</f>
        <v/>
      </c>
      <c r="O17">
        <f>IFERROR(ROUND((aktywa_pasywa!P26+aktywa_pasywa!P31)/(aktywa_pasywa!P74+aktywa_pasywa!P82),2),0)</f>
        <v/>
      </c>
      <c r="P17">
        <f>IFERROR(ROUND((aktywa_pasywa!Q26+aktywa_pasywa!Q31)/(aktywa_pasywa!Q74+aktywa_pasywa!Q82),2),0)</f>
        <v/>
      </c>
      <c r="Q17">
        <f>IFERROR(ROUND((aktywa_pasywa!R26+aktywa_pasywa!R31)/(aktywa_pasywa!R74+aktywa_pasywa!R82),2),0)</f>
        <v/>
      </c>
      <c r="R17">
        <f>IFERROR(ROUND((aktywa_pasywa!S26+aktywa_pasywa!S31)/(aktywa_pasywa!S74+aktywa_pasywa!S82),2),0)</f>
        <v/>
      </c>
      <c r="S17">
        <f>IFERROR(ROUND((aktywa_pasywa!T26+aktywa_pasywa!T31)/(aktywa_pasywa!T74+aktywa_pasywa!T82),2),0)</f>
        <v/>
      </c>
      <c r="T17">
        <f>IFERROR(ROUND((aktywa_pasywa!U26+aktywa_pasywa!U31)/(aktywa_pasywa!U74+aktywa_pasywa!U82),2),0)</f>
        <v/>
      </c>
    </row>
    <row r="18">
      <c r="A18" s="23" t="inlineStr">
        <is>
          <t>Wskaźnik poziomu kapitału obrotowego netto</t>
        </is>
      </c>
      <c r="B18" s="1107">
        <f>ROUND(aktywa_pasywa!C50+aktywa_pasywa!C65-aktywa_pasywa!C3,2)</f>
        <v/>
      </c>
      <c r="C18" s="1107">
        <f>ROUND(aktywa_pasywa!D50+aktywa_pasywa!D65-aktywa_pasywa!D3,2)</f>
        <v/>
      </c>
      <c r="D18" s="1107">
        <f>ROUND(aktywa_pasywa!E50+aktywa_pasywa!E65-aktywa_pasywa!E3,2)</f>
        <v/>
      </c>
      <c r="E18" s="1107">
        <f>ROUND(aktywa_pasywa!F50+aktywa_pasywa!F65-aktywa_pasywa!F3,2)</f>
        <v/>
      </c>
      <c r="F18" s="1107">
        <f>ROUND(aktywa_pasywa!G50+aktywa_pasywa!G65-aktywa_pasywa!G3,2)</f>
        <v/>
      </c>
      <c r="G18" s="1107">
        <f>ROUND(aktywa_pasywa!H50+aktywa_pasywa!H65-aktywa_pasywa!H3,2)</f>
        <v/>
      </c>
      <c r="H18" s="1107">
        <f>ROUND(aktywa_pasywa!I50+aktywa_pasywa!I65-aktywa_pasywa!I3,2)</f>
        <v/>
      </c>
      <c r="I18">
        <f>ROUND(aktywa_pasywa!J50+aktywa_pasywa!J65-aktywa_pasywa!J3,2)</f>
        <v/>
      </c>
      <c r="J18">
        <f>ROUND(aktywa_pasywa!K50+aktywa_pasywa!K65-aktywa_pasywa!K3,2)</f>
        <v/>
      </c>
      <c r="K18">
        <f>ROUND(aktywa_pasywa!L50+aktywa_pasywa!L65-aktywa_pasywa!L3,2)</f>
        <v/>
      </c>
      <c r="L18">
        <f>ROUND(aktywa_pasywa!M50+aktywa_pasywa!M65-aktywa_pasywa!M3,2)</f>
        <v/>
      </c>
      <c r="M18">
        <f>ROUND(aktywa_pasywa!N50+aktywa_pasywa!N65-aktywa_pasywa!N3,2)</f>
        <v/>
      </c>
      <c r="N18">
        <f>ROUND(aktywa_pasywa!O50+aktywa_pasywa!O65-aktywa_pasywa!O3,2)</f>
        <v/>
      </c>
      <c r="O18">
        <f>ROUND(aktywa_pasywa!P50+aktywa_pasywa!P65-aktywa_pasywa!P3,2)</f>
        <v/>
      </c>
      <c r="P18">
        <f>ROUND(aktywa_pasywa!Q50+aktywa_pasywa!Q65-aktywa_pasywa!Q3,2)</f>
        <v/>
      </c>
      <c r="Q18">
        <f>ROUND(aktywa_pasywa!R50+aktywa_pasywa!R65-aktywa_pasywa!R3,2)</f>
        <v/>
      </c>
      <c r="R18">
        <f>ROUND(aktywa_pasywa!S50+aktywa_pasywa!S65-aktywa_pasywa!S3,2)</f>
        <v/>
      </c>
      <c r="S18">
        <f>ROUND(aktywa_pasywa!T50+aktywa_pasywa!T65-aktywa_pasywa!T3,2)</f>
        <v/>
      </c>
      <c r="T18">
        <f>ROUND(aktywa_pasywa!U50+aktywa_pasywa!U65-aktywa_pasywa!U3,2)</f>
        <v/>
      </c>
    </row>
    <row r="19" ht="22.5" customHeight="1" s="248">
      <c r="A19" s="334" t="inlineStr">
        <is>
          <t>Wskaźnik udziału kapitału obrotowego netto w finansowaniu aktywów obrotowych</t>
        </is>
      </c>
      <c r="B19" s="156">
        <f>IFERROR(ROUND(IF(B18&gt;0,B18/(aktywa_pasywa!C23+aktywa_pasywa!C24),0),4),0)</f>
        <v/>
      </c>
      <c r="C19" s="156">
        <f>IFERROR(ROUND(IF(C18&gt;0,C18/(aktywa_pasywa!D23+aktywa_pasywa!D24),0),4),0)</f>
        <v/>
      </c>
      <c r="D19" s="156">
        <f>IFERROR(ROUND(IF(D18&gt;0,D18/(aktywa_pasywa!E23+aktywa_pasywa!E24),0),4),0)</f>
        <v/>
      </c>
      <c r="E19" s="156">
        <f>IFERROR(ROUND(IF(E18&gt;0,E18/(aktywa_pasywa!F23+aktywa_pasywa!F24),0),4),0)</f>
        <v/>
      </c>
      <c r="F19" s="156">
        <f>IFERROR(ROUND(IF(F18&gt;0,F18/(aktywa_pasywa!G23+aktywa_pasywa!G24),0),4),0)</f>
        <v/>
      </c>
      <c r="G19" s="156">
        <f>IFERROR(ROUND(IF(G18&gt;0,G18/(aktywa_pasywa!H23+aktywa_pasywa!H24),0),4),0)</f>
        <v/>
      </c>
      <c r="H19" s="156">
        <f>IFERROR(ROUND(IF(H18&gt;0,H18/(aktywa_pasywa!I23+aktywa_pasywa!I24),0),4),0)</f>
        <v/>
      </c>
      <c r="I19">
        <f>IFERROR(ROUND(IF(I18&gt;0,I18/(aktywa_pasywa!J23+aktywa_pasywa!J24),0),4),0)</f>
        <v/>
      </c>
      <c r="J19">
        <f>IFERROR(ROUND(IF(J18&gt;0,J18/(aktywa_pasywa!K23+aktywa_pasywa!K24),0),4),0)</f>
        <v/>
      </c>
      <c r="K19">
        <f>IFERROR(ROUND(IF(K18&gt;0,K18/(aktywa_pasywa!L23+aktywa_pasywa!L24),0),4),0)</f>
        <v/>
      </c>
      <c r="L19">
        <f>IFERROR(ROUND(IF(L18&gt;0,L18/(aktywa_pasywa!M23+aktywa_pasywa!M24),0),4),0)</f>
        <v/>
      </c>
      <c r="M19">
        <f>IFERROR(ROUND(IF(M18&gt;0,M18/(aktywa_pasywa!N23+aktywa_pasywa!N24),0),4),0)</f>
        <v/>
      </c>
      <c r="N19">
        <f>IFERROR(ROUND(IF(N18&gt;0,N18/(aktywa_pasywa!O23+aktywa_pasywa!O24),0),4),0)</f>
        <v/>
      </c>
      <c r="O19">
        <f>IFERROR(ROUND(IF(O18&gt;0,O18/(aktywa_pasywa!P23+aktywa_pasywa!P24),0),4),0)</f>
        <v/>
      </c>
      <c r="P19">
        <f>IFERROR(ROUND(IF(P18&gt;0,P18/(aktywa_pasywa!Q23+aktywa_pasywa!Q24),0),4),0)</f>
        <v/>
      </c>
      <c r="Q19">
        <f>IFERROR(ROUND(IF(Q18&gt;0,Q18/(aktywa_pasywa!R23+aktywa_pasywa!R24),0),4),0)</f>
        <v/>
      </c>
      <c r="R19">
        <f>IFERROR(ROUND(IF(R18&gt;0,R18/(aktywa_pasywa!S23+aktywa_pasywa!S24),0),4),0)</f>
        <v/>
      </c>
      <c r="S19">
        <f>IFERROR(ROUND(IF(S18&gt;0,S18/(aktywa_pasywa!T23+aktywa_pasywa!T24),0),4),0)</f>
        <v/>
      </c>
      <c r="T19">
        <f>IFERROR(ROUND(IF(T18&gt;0,T18/(aktywa_pasywa!U23+aktywa_pasywa!U24),0),4),0)</f>
        <v/>
      </c>
    </row>
    <row r="20">
      <c r="A20" s="334" t="inlineStr">
        <is>
          <t>Kapitał obrotowy do przychodów ogółem</t>
        </is>
      </c>
      <c r="B20" s="156">
        <f>IFERROR(ROUND(B18/(rachunek!C4+rachunek!C22+rachunek!C32),4),0)</f>
        <v/>
      </c>
      <c r="C20" s="156">
        <f>IFERROR(ROUND(C18/(rachunek!D4+rachunek!D22+rachunek!D32),4),0)</f>
        <v/>
      </c>
      <c r="D20" s="156">
        <f>IFERROR(ROUND(D18/(rachunek!E4+rachunek!E22+rachunek!E32),4),0)</f>
        <v/>
      </c>
      <c r="E20" s="156">
        <f>IFERROR(ROUND(E18/(rachunek!F4+rachunek!F22+rachunek!F32),4),0)</f>
        <v/>
      </c>
      <c r="F20" s="156">
        <f>IFERROR(ROUND(F18/(rachunek!G4+rachunek!G22+rachunek!G32),4),0)</f>
        <v/>
      </c>
      <c r="G20" s="156">
        <f>IFERROR(ROUND(G18/(rachunek!H4+rachunek!H22+rachunek!H32),4),0)</f>
        <v/>
      </c>
      <c r="H20" s="156">
        <f>IFERROR(ROUND(H18/(rachunek!I4+rachunek!I22+rachunek!I32),4),0)</f>
        <v/>
      </c>
      <c r="I20">
        <f>IFERROR(ROUND(I18/(rachunek!J4+rachunek!J22+rachunek!J32),4),0)</f>
        <v/>
      </c>
      <c r="J20">
        <f>IFERROR(ROUND(J18/(rachunek!K4+rachunek!K22+rachunek!K32),4),0)</f>
        <v/>
      </c>
      <c r="K20">
        <f>IFERROR(ROUND(K18/(rachunek!L4+rachunek!L22+rachunek!L32),4),0)</f>
        <v/>
      </c>
      <c r="L20">
        <f>IFERROR(ROUND(L18/(rachunek!M4+rachunek!M22+rachunek!M32),4),0)</f>
        <v/>
      </c>
      <c r="M20">
        <f>IFERROR(ROUND(M18/(rachunek!N4+rachunek!N22+rachunek!N32),4),0)</f>
        <v/>
      </c>
      <c r="N20">
        <f>IFERROR(ROUND(N18/(rachunek!O4+rachunek!O22+rachunek!O32),4),0)</f>
        <v/>
      </c>
      <c r="O20">
        <f>IFERROR(ROUND(O18/(rachunek!P4+rachunek!P22+rachunek!P32),4),0)</f>
        <v/>
      </c>
      <c r="P20">
        <f>IFERROR(ROUND(P18/(rachunek!Q4+rachunek!Q22+rachunek!Q32),4),0)</f>
        <v/>
      </c>
      <c r="Q20">
        <f>IFERROR(ROUND(Q18/(rachunek!R4+rachunek!R22+rachunek!R32),4),0)</f>
        <v/>
      </c>
      <c r="R20">
        <f>IFERROR(ROUND(R18/(rachunek!S4+rachunek!S22+rachunek!S32),4),0)</f>
        <v/>
      </c>
      <c r="S20">
        <f>IFERROR(ROUND(S18/(rachunek!T4+rachunek!T22+rachunek!T32),4),0)</f>
        <v/>
      </c>
      <c r="T20">
        <f>IFERROR(ROUND(T18/(rachunek!U4+rachunek!U22+rachunek!U32),4),0)</f>
        <v/>
      </c>
    </row>
    <row r="21">
      <c r="A21" s="334" t="inlineStr">
        <is>
          <t>Liczba dni finansowania działalności przez kapitał obrotowy</t>
        </is>
      </c>
      <c r="B21" s="1108">
        <f>IFERROR(ROUND(IF(B18&gt;0,B18*365/rachunek!C4,0),1),0)</f>
        <v/>
      </c>
      <c r="C21" s="1108">
        <f>IFERROR(ROUND(IF(C18&gt;0,C18*365/rachunek!D4,0),1),0)</f>
        <v/>
      </c>
      <c r="D21" s="1108">
        <f>IFERROR(ROUND(IF(D18&gt;0,D18*365/rachunek!E4,0),1),0)</f>
        <v/>
      </c>
      <c r="E21" s="1108">
        <f>IFERROR(ROUND(IF(E18&gt;0,E18*365/rachunek!F4,0),1),0)</f>
        <v/>
      </c>
      <c r="F21" s="1108">
        <f>IFERROR(ROUND(IF(F18&gt;0,F18*365/rachunek!G4,0),1),0)</f>
        <v/>
      </c>
      <c r="G21" s="1108">
        <f>IFERROR(ROUND(IF(G18&gt;0,G18*365/rachunek!H4,0),1),0)</f>
        <v/>
      </c>
      <c r="H21" s="1108">
        <f>IFERROR(ROUND(IF(H18&gt;0,H18*365/rachunek!I4,0),1),0)</f>
        <v/>
      </c>
      <c r="I21">
        <f>IFERROR(ROUND(IF(I18&gt;0,I18*365/rachunek!J4,0),1),0)</f>
        <v/>
      </c>
      <c r="J21">
        <f>IFERROR(ROUND(IF(J18&gt;0,J18*365/rachunek!K4,0),1),0)</f>
        <v/>
      </c>
      <c r="K21">
        <f>IFERROR(ROUND(IF(K18&gt;0,K18*365/rachunek!L4,0),1),0)</f>
        <v/>
      </c>
      <c r="L21">
        <f>IFERROR(ROUND(IF(L18&gt;0,L18*365/rachunek!M4,0),1),0)</f>
        <v/>
      </c>
      <c r="M21">
        <f>IFERROR(ROUND(IF(M18&gt;0,M18*365/rachunek!N4,0),1),0)</f>
        <v/>
      </c>
      <c r="N21">
        <f>IFERROR(ROUND(IF(N18&gt;0,N18*365/rachunek!O4,0),1),0)</f>
        <v/>
      </c>
      <c r="O21">
        <f>IFERROR(ROUND(IF(O18&gt;0,O18*365/rachunek!P4,0),1),0)</f>
        <v/>
      </c>
      <c r="P21">
        <f>IFERROR(ROUND(IF(P18&gt;0,P18*365/rachunek!Q4,0),1),0)</f>
        <v/>
      </c>
      <c r="Q21">
        <f>IFERROR(ROUND(IF(Q18&gt;0,Q18*365/rachunek!R4,0),1),0)</f>
        <v/>
      </c>
      <c r="R21">
        <f>IFERROR(ROUND(IF(R18&gt;0,R18*365/rachunek!S4,0),1),0)</f>
        <v/>
      </c>
      <c r="S21">
        <f>IFERROR(ROUND(IF(S18&gt;0,S18*365/rachunek!T4,0),1),0)</f>
        <v/>
      </c>
      <c r="T21">
        <f>IFERROR(ROUND(IF(T18&gt;0,T18*365/rachunek!U4,0),1),0)</f>
        <v/>
      </c>
    </row>
    <row r="22">
      <c r="A22" s="158" t="n"/>
      <c r="B22" s="1109" t="n"/>
      <c r="C22" s="1109" t="n"/>
      <c r="D22" s="1109" t="n"/>
      <c r="E22" s="1109" t="n"/>
      <c r="F22" s="1109" t="n"/>
      <c r="G22" s="1109" t="n"/>
      <c r="H22" s="1109" t="n"/>
    </row>
    <row r="23">
      <c r="A23" s="22" t="inlineStr">
        <is>
          <t>Wskaźniki obrotowości</t>
        </is>
      </c>
      <c r="B23" s="1110" t="n"/>
      <c r="C23" s="1110" t="n"/>
      <c r="D23" s="1111" t="n"/>
      <c r="E23" s="1110" t="n"/>
      <c r="F23" s="1110" t="n"/>
      <c r="G23" s="1110" t="n"/>
      <c r="H23" s="1110" t="n"/>
    </row>
    <row r="24">
      <c r="A24" s="23" t="inlineStr">
        <is>
          <t>Wskaźnik rotacji należności ogółem</t>
        </is>
      </c>
      <c r="B24" s="1112">
        <f>IFERROR(ROUND(aktywa_pasywa!C24*365/rachunek!C4,1),0)</f>
        <v/>
      </c>
      <c r="C24" s="1112">
        <f>IFERROR(ROUND(aktywa_pasywa!D24*365/rachunek!D4,1),0)</f>
        <v/>
      </c>
      <c r="D24" s="1112">
        <f>IFERROR(ROUND(aktywa_pasywa!E24*365/rachunek!E4,1),0)</f>
        <v/>
      </c>
      <c r="E24" s="1112">
        <f>IFERROR(ROUND(aktywa_pasywa!F24*365/rachunek!F4,1),0)</f>
        <v/>
      </c>
      <c r="F24" s="1112">
        <f>IFERROR(ROUND(aktywa_pasywa!G24*365/rachunek!G4,1),0)</f>
        <v/>
      </c>
      <c r="G24" s="1112">
        <f>IFERROR(ROUND(aktywa_pasywa!H24*365/rachunek!H4,1),0)</f>
        <v/>
      </c>
      <c r="H24" s="1112">
        <f>IFERROR(ROUND(aktywa_pasywa!I24*365/rachunek!I4,1),0)</f>
        <v/>
      </c>
      <c r="I24">
        <f>IFERROR(ROUND(aktywa_pasywa!J24*365/rachunek!J4,1),0)</f>
        <v/>
      </c>
      <c r="J24">
        <f>IFERROR(ROUND(aktywa_pasywa!K24*365/rachunek!K4,1),0)</f>
        <v/>
      </c>
      <c r="K24">
        <f>IFERROR(ROUND(aktywa_pasywa!L24*365/rachunek!L4,1),0)</f>
        <v/>
      </c>
      <c r="L24">
        <f>IFERROR(ROUND(aktywa_pasywa!M24*365/rachunek!M4,1),0)</f>
        <v/>
      </c>
      <c r="M24">
        <f>IFERROR(ROUND(aktywa_pasywa!N24*365/rachunek!N4,1),0)</f>
        <v/>
      </c>
      <c r="N24">
        <f>IFERROR(ROUND(aktywa_pasywa!O24*365/rachunek!O4,1),0)</f>
        <v/>
      </c>
      <c r="O24">
        <f>IFERROR(ROUND(aktywa_pasywa!P24*365/rachunek!P4,1),0)</f>
        <v/>
      </c>
      <c r="P24">
        <f>IFERROR(ROUND(aktywa_pasywa!Q24*365/rachunek!Q4,1),0)</f>
        <v/>
      </c>
      <c r="Q24">
        <f>IFERROR(ROUND(aktywa_pasywa!R24*365/rachunek!R4,1),0)</f>
        <v/>
      </c>
      <c r="R24">
        <f>IFERROR(ROUND(aktywa_pasywa!S24*365/rachunek!S4,1),0)</f>
        <v/>
      </c>
      <c r="S24">
        <f>IFERROR(ROUND(aktywa_pasywa!T24*365/rachunek!T4,1),0)</f>
        <v/>
      </c>
      <c r="T24">
        <f>IFERROR(ROUND(aktywa_pasywa!U24*365/rachunek!U4,1),0)</f>
        <v/>
      </c>
    </row>
    <row r="25">
      <c r="A25" s="23" t="inlineStr">
        <is>
          <t>Wskaźnik rotacji należności z tytułu dostaw</t>
        </is>
      </c>
      <c r="B25" s="1112">
        <f>IFERROR(ROUND((aktywa_pasywa!C26+aktywa_pasywa!C31)*365/rachunek!C4,1),0)</f>
        <v/>
      </c>
      <c r="C25" s="1112">
        <f>IFERROR(ROUND((aktywa_pasywa!D26+aktywa_pasywa!D31)*365/rachunek!D4,1),0)</f>
        <v/>
      </c>
      <c r="D25" s="1112">
        <f>IFERROR(ROUND((aktywa_pasywa!E26+aktywa_pasywa!E31)*365/rachunek!E4,1),0)</f>
        <v/>
      </c>
      <c r="E25" s="1112">
        <f>IFERROR(ROUND((aktywa_pasywa!F26+aktywa_pasywa!F31)*365/rachunek!F4,1),0)</f>
        <v/>
      </c>
      <c r="F25" s="1112">
        <f>IFERROR(ROUND((aktywa_pasywa!G26+aktywa_pasywa!G31)*365/rachunek!G4,1),0)</f>
        <v/>
      </c>
      <c r="G25" s="1112">
        <f>IFERROR(ROUND((aktywa_pasywa!H26+aktywa_pasywa!H31)*365/rachunek!H4,1),0)</f>
        <v/>
      </c>
      <c r="H25" s="1112">
        <f>IFERROR(ROUND((aktywa_pasywa!I26+aktywa_pasywa!I31)*365/rachunek!I4,1),0)</f>
        <v/>
      </c>
      <c r="I25">
        <f>IFERROR(ROUND((aktywa_pasywa!J26+aktywa_pasywa!J31)*365/rachunek!J4,1),0)</f>
        <v/>
      </c>
      <c r="J25">
        <f>IFERROR(ROUND((aktywa_pasywa!K26+aktywa_pasywa!K31)*365/rachunek!K4,1),0)</f>
        <v/>
      </c>
      <c r="K25">
        <f>IFERROR(ROUND((aktywa_pasywa!L26+aktywa_pasywa!L31)*365/rachunek!L4,1),0)</f>
        <v/>
      </c>
      <c r="L25">
        <f>IFERROR(ROUND((aktywa_pasywa!M26+aktywa_pasywa!M31)*365/rachunek!M4,1),0)</f>
        <v/>
      </c>
      <c r="M25">
        <f>IFERROR(ROUND((aktywa_pasywa!N26+aktywa_pasywa!N31)*365/rachunek!N4,1),0)</f>
        <v/>
      </c>
      <c r="N25">
        <f>IFERROR(ROUND((aktywa_pasywa!O26+aktywa_pasywa!O31)*365/rachunek!O4,1),0)</f>
        <v/>
      </c>
      <c r="O25">
        <f>IFERROR(ROUND((aktywa_pasywa!P26+aktywa_pasywa!P31)*365/rachunek!P4,1),0)</f>
        <v/>
      </c>
      <c r="P25">
        <f>IFERROR(ROUND((aktywa_pasywa!Q26+aktywa_pasywa!Q31)*365/rachunek!Q4,1),0)</f>
        <v/>
      </c>
      <c r="Q25">
        <f>IFERROR(ROUND((aktywa_pasywa!R26+aktywa_pasywa!R31)*365/rachunek!R4,1),0)</f>
        <v/>
      </c>
      <c r="R25">
        <f>IFERROR(ROUND((aktywa_pasywa!S26+aktywa_pasywa!S31)*365/rachunek!S4,1),0)</f>
        <v/>
      </c>
      <c r="S25">
        <f>IFERROR(ROUND((aktywa_pasywa!T26+aktywa_pasywa!T31)*365/rachunek!T4,1),0)</f>
        <v/>
      </c>
      <c r="T25">
        <f>IFERROR(ROUND((aktywa_pasywa!U26+aktywa_pasywa!U31)*365/rachunek!U4,1),0)</f>
        <v/>
      </c>
    </row>
    <row r="26">
      <c r="A26" s="23" t="inlineStr">
        <is>
          <t>Wskaźnik rotacji zapasów w dniach</t>
        </is>
      </c>
      <c r="B26" s="1112">
        <f>IFERROR(ROUND(aktywa_pasywa!C23*365/(rachunek!C10-rachunek!C11),1),0)</f>
        <v/>
      </c>
      <c r="C26" s="1112">
        <f>IFERROR(ROUND(aktywa_pasywa!D23*365/(rachunek!D10-rachunek!D11),1),0)</f>
        <v/>
      </c>
      <c r="D26" s="1112">
        <f>IFERROR(ROUND(aktywa_pasywa!E23*365/(rachunek!E10-rachunek!E11),1),0)</f>
        <v/>
      </c>
      <c r="E26" s="1112">
        <f>IFERROR(ROUND(aktywa_pasywa!F23*365/(rachunek!F10-rachunek!F11),1),0)</f>
        <v/>
      </c>
      <c r="F26" s="1112">
        <f>IFERROR(ROUND(aktywa_pasywa!G23*365/(rachunek!G10-rachunek!G11),1),0)</f>
        <v/>
      </c>
      <c r="G26" s="1112">
        <f>IFERROR(ROUND(aktywa_pasywa!H23*365/(rachunek!H10-rachunek!H11),1),0)</f>
        <v/>
      </c>
      <c r="H26" s="1112">
        <f>IFERROR(ROUND(aktywa_pasywa!I23*365/(rachunek!I10-rachunek!I11),1),0)</f>
        <v/>
      </c>
      <c r="I26">
        <f>IFERROR(ROUND(aktywa_pasywa!J23*365/(rachunek!J10-rachunek!J11),1),0)</f>
        <v/>
      </c>
      <c r="J26">
        <f>IFERROR(ROUND(aktywa_pasywa!K23*365/(rachunek!K10-rachunek!K11),1),0)</f>
        <v/>
      </c>
      <c r="K26">
        <f>IFERROR(ROUND(aktywa_pasywa!L23*365/(rachunek!L10-rachunek!L11),1),0)</f>
        <v/>
      </c>
      <c r="L26">
        <f>IFERROR(ROUND(aktywa_pasywa!M23*365/(rachunek!M10-rachunek!M11),1),0)</f>
        <v/>
      </c>
      <c r="M26">
        <f>IFERROR(ROUND(aktywa_pasywa!N23*365/(rachunek!N10-rachunek!N11),1),0)</f>
        <v/>
      </c>
      <c r="N26">
        <f>IFERROR(ROUND(aktywa_pasywa!O23*365/(rachunek!O10-rachunek!O11),1),0)</f>
        <v/>
      </c>
      <c r="O26">
        <f>IFERROR(ROUND(aktywa_pasywa!P23*365/(rachunek!P10-rachunek!P11),1),0)</f>
        <v/>
      </c>
      <c r="P26">
        <f>IFERROR(ROUND(aktywa_pasywa!Q23*365/(rachunek!Q10-rachunek!Q11),1),0)</f>
        <v/>
      </c>
      <c r="Q26">
        <f>IFERROR(ROUND(aktywa_pasywa!R23*365/(rachunek!R10-rachunek!R11),1),0)</f>
        <v/>
      </c>
      <c r="R26">
        <f>IFERROR(ROUND(aktywa_pasywa!S23*365/(rachunek!S10-rachunek!S11),1),0)</f>
        <v/>
      </c>
      <c r="S26">
        <f>IFERROR(ROUND(aktywa_pasywa!T23*365/(rachunek!T10-rachunek!T11),1),0)</f>
        <v/>
      </c>
      <c r="T26">
        <f>IFERROR(ROUND(aktywa_pasywa!U23*365/(rachunek!U10-rachunek!U11),1),0)</f>
        <v/>
      </c>
    </row>
    <row r="27">
      <c r="A27" s="23" t="inlineStr">
        <is>
          <t>Okres płacenia zobowiązań w dniach</t>
        </is>
      </c>
      <c r="B27" s="1112">
        <f>IFERROR(ROUND((aktywa_pasywa!C72-aktywa_pasywa!C79)*365/(rachunek!C10-rachunek!C11),1),0)</f>
        <v/>
      </c>
      <c r="C27" s="1112">
        <f>IFERROR(ROUND((aktywa_pasywa!D72-aktywa_pasywa!D79)*365/(rachunek!D10-rachunek!D11),1),0)</f>
        <v/>
      </c>
      <c r="D27" s="1112">
        <f>IFERROR(ROUND((aktywa_pasywa!E72-aktywa_pasywa!E79)*365/(rachunek!E10-rachunek!E11),1),0)</f>
        <v/>
      </c>
      <c r="E27" s="1112">
        <f>IFERROR(ROUND((aktywa_pasywa!F72-aktywa_pasywa!F79)*365/(rachunek!F10-rachunek!F11),1),0)</f>
        <v/>
      </c>
      <c r="F27" s="1112">
        <f>IFERROR(ROUND((aktywa_pasywa!G72-aktywa_pasywa!G79)*365/(rachunek!G10-rachunek!G11),1),0)</f>
        <v/>
      </c>
      <c r="G27" s="1112">
        <f>IFERROR(ROUND((aktywa_pasywa!H72-aktywa_pasywa!H79)*365/(rachunek!H10-rachunek!H11),1),0)</f>
        <v/>
      </c>
      <c r="H27" s="1112">
        <f>IFERROR(ROUND((aktywa_pasywa!I72-aktywa_pasywa!I79)*365/(rachunek!I10-rachunek!I11),1),0)</f>
        <v/>
      </c>
      <c r="I27">
        <f>IFERROR(ROUND((aktywa_pasywa!J72-aktywa_pasywa!J79)*365/(rachunek!J10-rachunek!J11),1),0)</f>
        <v/>
      </c>
      <c r="J27">
        <f>IFERROR(ROUND((aktywa_pasywa!K72-aktywa_pasywa!K79)*365/(rachunek!K10-rachunek!K11),1),0)</f>
        <v/>
      </c>
      <c r="K27">
        <f>IFERROR(ROUND((aktywa_pasywa!L72-aktywa_pasywa!L79)*365/(rachunek!L10-rachunek!L11),1),0)</f>
        <v/>
      </c>
      <c r="L27">
        <f>IFERROR(ROUND((aktywa_pasywa!M72-aktywa_pasywa!M79)*365/(rachunek!M10-rachunek!M11),1),0)</f>
        <v/>
      </c>
      <c r="M27">
        <f>IFERROR(ROUND((aktywa_pasywa!N72-aktywa_pasywa!N79)*365/(rachunek!N10-rachunek!N11),1),0)</f>
        <v/>
      </c>
      <c r="N27">
        <f>IFERROR(ROUND((aktywa_pasywa!O72-aktywa_pasywa!O79)*365/(rachunek!O10-rachunek!O11),1),0)</f>
        <v/>
      </c>
      <c r="O27">
        <f>IFERROR(ROUND((aktywa_pasywa!P72-aktywa_pasywa!P79)*365/(rachunek!P10-rachunek!P11),1),0)</f>
        <v/>
      </c>
      <c r="P27">
        <f>IFERROR(ROUND((aktywa_pasywa!Q72-aktywa_pasywa!Q79)*365/(rachunek!Q10-rachunek!Q11),1),0)</f>
        <v/>
      </c>
      <c r="Q27">
        <f>IFERROR(ROUND((aktywa_pasywa!R72-aktywa_pasywa!R79)*365/(rachunek!R10-rachunek!R11),1),0)</f>
        <v/>
      </c>
      <c r="R27">
        <f>IFERROR(ROUND((aktywa_pasywa!S72-aktywa_pasywa!S79)*365/(rachunek!S10-rachunek!S11),1),0)</f>
        <v/>
      </c>
      <c r="S27">
        <f>IFERROR(ROUND((aktywa_pasywa!T72-aktywa_pasywa!T79)*365/(rachunek!T10-rachunek!T11),1),0)</f>
        <v/>
      </c>
      <c r="T27">
        <f>IFERROR(ROUND((aktywa_pasywa!U72-aktywa_pasywa!U79)*365/(rachunek!U10-rachunek!U11),1),0)</f>
        <v/>
      </c>
    </row>
    <row r="28">
      <c r="A28" s="23" t="inlineStr">
        <is>
          <t>Wskaźnik rotacji aktywów ogółem</t>
        </is>
      </c>
      <c r="B28" s="1107">
        <f>IFERROR(ROUND(rachunek!C4/aktywa_pasywa!C46,2),0)</f>
        <v/>
      </c>
      <c r="C28" s="1107">
        <f>IFERROR(ROUND(rachunek!D4/aktywa_pasywa!D46,2),0)</f>
        <v/>
      </c>
      <c r="D28" s="1107">
        <f>IFERROR(ROUND(rachunek!E4/aktywa_pasywa!E46,2),0)</f>
        <v/>
      </c>
      <c r="E28" s="1107">
        <f>IFERROR(ROUND(rachunek!F4/aktywa_pasywa!F46,2),0)</f>
        <v/>
      </c>
      <c r="F28" s="1107">
        <f>IFERROR(ROUND(rachunek!G4/aktywa_pasywa!G46,2),0)</f>
        <v/>
      </c>
      <c r="G28" s="1107">
        <f>IFERROR(ROUND(rachunek!H4/aktywa_pasywa!H46,2),0)</f>
        <v/>
      </c>
      <c r="H28" s="1107">
        <f>IFERROR(ROUND(rachunek!I4/aktywa_pasywa!I46,2),0)</f>
        <v/>
      </c>
      <c r="I28">
        <f>IFERROR(ROUND(rachunek!J4/aktywa_pasywa!J46,2),0)</f>
        <v/>
      </c>
      <c r="J28">
        <f>IFERROR(ROUND(rachunek!K4/aktywa_pasywa!K46,2),0)</f>
        <v/>
      </c>
      <c r="K28">
        <f>IFERROR(ROUND(rachunek!L4/aktywa_pasywa!L46,2),0)</f>
        <v/>
      </c>
      <c r="L28">
        <f>IFERROR(ROUND(rachunek!M4/aktywa_pasywa!M46,2),0)</f>
        <v/>
      </c>
      <c r="M28">
        <f>IFERROR(ROUND(rachunek!N4/aktywa_pasywa!N46,2),0)</f>
        <v/>
      </c>
      <c r="N28">
        <f>IFERROR(ROUND(rachunek!O4/aktywa_pasywa!O46,2),0)</f>
        <v/>
      </c>
      <c r="O28">
        <f>IFERROR(ROUND(rachunek!P4/aktywa_pasywa!P46,2),0)</f>
        <v/>
      </c>
      <c r="P28">
        <f>IFERROR(ROUND(rachunek!Q4/aktywa_pasywa!Q46,2),0)</f>
        <v/>
      </c>
      <c r="Q28">
        <f>IFERROR(ROUND(rachunek!R4/aktywa_pasywa!R46,2),0)</f>
        <v/>
      </c>
      <c r="R28">
        <f>IFERROR(ROUND(rachunek!S4/aktywa_pasywa!S46,2),0)</f>
        <v/>
      </c>
      <c r="S28">
        <f>IFERROR(ROUND(rachunek!T4/aktywa_pasywa!T46,2),0)</f>
        <v/>
      </c>
      <c r="T28">
        <f>IFERROR(ROUND(rachunek!U4/aktywa_pasywa!U46,2),0)</f>
        <v/>
      </c>
    </row>
    <row r="29">
      <c r="A29" s="23" t="inlineStr">
        <is>
          <t>Wskaźnik rotacji rzeczowych aktywów trwałych</t>
        </is>
      </c>
      <c r="B29" s="1112">
        <f>IFERROR(ROUND(rachunek!C4/aktywa_pasywa!C5,2),0)</f>
        <v/>
      </c>
      <c r="C29" s="1112">
        <f>IFERROR(ROUND(rachunek!D4/aktywa_pasywa!D5,2),0)</f>
        <v/>
      </c>
      <c r="D29" s="1112">
        <f>IFERROR(ROUND(rachunek!E4/aktywa_pasywa!E5,2),0)</f>
        <v/>
      </c>
      <c r="E29" s="1112">
        <f>IFERROR(ROUND(rachunek!F4/aktywa_pasywa!F5,2),0)</f>
        <v/>
      </c>
      <c r="F29" s="1112">
        <f>IFERROR(ROUND(rachunek!G4/aktywa_pasywa!G5,2),0)</f>
        <v/>
      </c>
      <c r="G29" s="1112">
        <f>IFERROR(ROUND(rachunek!H4/aktywa_pasywa!H5,2),0)</f>
        <v/>
      </c>
      <c r="H29" s="1112">
        <f>IFERROR(ROUND(rachunek!I4/aktywa_pasywa!I5,2),0)</f>
        <v/>
      </c>
      <c r="I29">
        <f>IFERROR(ROUND(rachunek!J4/aktywa_pasywa!J5,2),0)</f>
        <v/>
      </c>
      <c r="J29">
        <f>IFERROR(ROUND(rachunek!K4/aktywa_pasywa!K5,2),0)</f>
        <v/>
      </c>
      <c r="K29">
        <f>IFERROR(ROUND(rachunek!L4/aktywa_pasywa!L5,2),0)</f>
        <v/>
      </c>
      <c r="L29">
        <f>IFERROR(ROUND(rachunek!M4/aktywa_pasywa!M5,2),0)</f>
        <v/>
      </c>
      <c r="M29">
        <f>IFERROR(ROUND(rachunek!N4/aktywa_pasywa!N5,2),0)</f>
        <v/>
      </c>
      <c r="N29">
        <f>IFERROR(ROUND(rachunek!O4/aktywa_pasywa!O5,2),0)</f>
        <v/>
      </c>
      <c r="O29">
        <f>IFERROR(ROUND(rachunek!P4/aktywa_pasywa!P5,2),0)</f>
        <v/>
      </c>
      <c r="P29">
        <f>IFERROR(ROUND(rachunek!Q4/aktywa_pasywa!Q5,2),0)</f>
        <v/>
      </c>
      <c r="Q29">
        <f>IFERROR(ROUND(rachunek!R4/aktywa_pasywa!R5,2),0)</f>
        <v/>
      </c>
      <c r="R29">
        <f>IFERROR(ROUND(rachunek!S4/aktywa_pasywa!S5,2),0)</f>
        <v/>
      </c>
      <c r="S29">
        <f>IFERROR(ROUND(rachunek!T4/aktywa_pasywa!T5,2),0)</f>
        <v/>
      </c>
      <c r="T29">
        <f>IFERROR(ROUND(rachunek!U4/aktywa_pasywa!U5,2),0)</f>
        <v/>
      </c>
    </row>
    <row r="30">
      <c r="A30" s="23" t="inlineStr">
        <is>
          <t>Wskaźnik rotacji aktywów obrotowych</t>
        </is>
      </c>
      <c r="B30" s="1112">
        <f>IFERROR(ROUND(rachunek!C4/aktywa_pasywa!C22,2),0)</f>
        <v/>
      </c>
      <c r="C30" s="1112">
        <f>IFERROR(ROUND(rachunek!D4/aktywa_pasywa!D22,2),0)</f>
        <v/>
      </c>
      <c r="D30" s="1112">
        <f>IFERROR(ROUND(rachunek!E4/aktywa_pasywa!E22,2),0)</f>
        <v/>
      </c>
      <c r="E30" s="1112">
        <f>IFERROR(ROUND(rachunek!F4/aktywa_pasywa!F22,2),0)</f>
        <v/>
      </c>
      <c r="F30" s="1112">
        <f>IFERROR(ROUND(rachunek!G4/aktywa_pasywa!G22,2),0)</f>
        <v/>
      </c>
      <c r="G30" s="1112">
        <f>IFERROR(ROUND(rachunek!H4/aktywa_pasywa!H22,2),0)</f>
        <v/>
      </c>
      <c r="H30" s="1112">
        <f>IFERROR(ROUND(rachunek!I4/aktywa_pasywa!I22,2),0)</f>
        <v/>
      </c>
      <c r="I30">
        <f>IFERROR(ROUND(rachunek!J4/aktywa_pasywa!J22,2),0)</f>
        <v/>
      </c>
      <c r="J30">
        <f>IFERROR(ROUND(rachunek!K4/aktywa_pasywa!K22,2),0)</f>
        <v/>
      </c>
      <c r="K30">
        <f>IFERROR(ROUND(rachunek!L4/aktywa_pasywa!L22,2),0)</f>
        <v/>
      </c>
      <c r="L30">
        <f>IFERROR(ROUND(rachunek!M4/aktywa_pasywa!M22,2),0)</f>
        <v/>
      </c>
      <c r="M30">
        <f>IFERROR(ROUND(rachunek!N4/aktywa_pasywa!N22,2),0)</f>
        <v/>
      </c>
      <c r="N30">
        <f>IFERROR(ROUND(rachunek!O4/aktywa_pasywa!O22,2),0)</f>
        <v/>
      </c>
      <c r="O30">
        <f>IFERROR(ROUND(rachunek!P4/aktywa_pasywa!P22,2),0)</f>
        <v/>
      </c>
      <c r="P30">
        <f>IFERROR(ROUND(rachunek!Q4/aktywa_pasywa!Q22,2),0)</f>
        <v/>
      </c>
      <c r="Q30">
        <f>IFERROR(ROUND(rachunek!R4/aktywa_pasywa!R22,2),0)</f>
        <v/>
      </c>
      <c r="R30">
        <f>IFERROR(ROUND(rachunek!S4/aktywa_pasywa!S22,2),0)</f>
        <v/>
      </c>
      <c r="S30">
        <f>IFERROR(ROUND(rachunek!T4/aktywa_pasywa!T22,2),0)</f>
        <v/>
      </c>
      <c r="T30">
        <f>IFERROR(ROUND(rachunek!U4/aktywa_pasywa!U22,2),0)</f>
        <v/>
      </c>
    </row>
    <row r="31">
      <c r="A31" s="158" t="n"/>
      <c r="B31" s="1113" t="n"/>
      <c r="C31" s="1113" t="n"/>
      <c r="D31" s="1113" t="n"/>
      <c r="E31" s="1113" t="n"/>
      <c r="F31" s="1113" t="n"/>
      <c r="G31" s="1113" t="n"/>
      <c r="H31" s="1113" t="n"/>
    </row>
    <row r="32">
      <c r="A32" s="22" t="inlineStr">
        <is>
          <t>Wskaźnik oceny kapitałów własnych</t>
        </is>
      </c>
      <c r="B32" s="1109" t="n"/>
      <c r="C32" s="1109" t="n"/>
      <c r="D32" s="1109" t="n"/>
      <c r="E32" s="1109" t="n"/>
      <c r="F32" s="1109" t="n"/>
      <c r="G32" s="1109" t="n"/>
      <c r="H32" s="1109" t="n"/>
    </row>
    <row r="33">
      <c r="A33" s="23" t="inlineStr">
        <is>
          <t>Udział kapitału własnego (%)</t>
        </is>
      </c>
      <c r="B33" s="481">
        <f>IFERROR(ROUND(aktywa_pasywa!C50/aktywa_pasywa!C46,4),0)</f>
        <v/>
      </c>
      <c r="C33" s="481">
        <f>IFERROR(ROUND(aktywa_pasywa!D50/aktywa_pasywa!D46,4),0)</f>
        <v/>
      </c>
      <c r="D33" s="481">
        <f>IFERROR(ROUND(aktywa_pasywa!E50/aktywa_pasywa!E46,4),0)</f>
        <v/>
      </c>
      <c r="E33" s="481">
        <f>IFERROR(ROUND(aktywa_pasywa!F50/aktywa_pasywa!F46,4),0)</f>
        <v/>
      </c>
      <c r="F33" s="481">
        <f>IFERROR(ROUND(aktywa_pasywa!G50/aktywa_pasywa!G46,4),0)</f>
        <v/>
      </c>
      <c r="G33" s="481">
        <f>IFERROR(ROUND(aktywa_pasywa!H50/aktywa_pasywa!H46,4),0)</f>
        <v/>
      </c>
      <c r="H33" s="481">
        <f>IFERROR(ROUND(aktywa_pasywa!I50/aktywa_pasywa!I46,4),0)</f>
        <v/>
      </c>
      <c r="I33">
        <f>IFERROR(ROUND(aktywa_pasywa!J50/aktywa_pasywa!J46,4),0)</f>
        <v/>
      </c>
      <c r="J33">
        <f>IFERROR(ROUND(aktywa_pasywa!K50/aktywa_pasywa!K46,4),0)</f>
        <v/>
      </c>
      <c r="K33">
        <f>IFERROR(ROUND(aktywa_pasywa!L50/aktywa_pasywa!L46,4),0)</f>
        <v/>
      </c>
      <c r="L33">
        <f>IFERROR(ROUND(aktywa_pasywa!M50/aktywa_pasywa!M46,4),0)</f>
        <v/>
      </c>
      <c r="M33">
        <f>IFERROR(ROUND(aktywa_pasywa!N50/aktywa_pasywa!N46,4),0)</f>
        <v/>
      </c>
      <c r="N33">
        <f>IFERROR(ROUND(aktywa_pasywa!O50/aktywa_pasywa!O46,4),0)</f>
        <v/>
      </c>
      <c r="O33">
        <f>IFERROR(ROUND(aktywa_pasywa!P50/aktywa_pasywa!P46,4),0)</f>
        <v/>
      </c>
      <c r="P33">
        <f>IFERROR(ROUND(aktywa_pasywa!Q50/aktywa_pasywa!Q46,4),0)</f>
        <v/>
      </c>
      <c r="Q33">
        <f>IFERROR(ROUND(aktywa_pasywa!R50/aktywa_pasywa!R46,4),0)</f>
        <v/>
      </c>
      <c r="R33">
        <f>IFERROR(ROUND(aktywa_pasywa!S50/aktywa_pasywa!S46,4),0)</f>
        <v/>
      </c>
      <c r="S33">
        <f>IFERROR(ROUND(aktywa_pasywa!T50/aktywa_pasywa!T46,4),0)</f>
        <v/>
      </c>
      <c r="T33">
        <f>IFERROR(ROUND(aktywa_pasywa!U50/aktywa_pasywa!U46,4),0)</f>
        <v/>
      </c>
    </row>
    <row r="34">
      <c r="A34" s="23" t="inlineStr">
        <is>
          <t>Wskaźnik zadłużenia ogółem (%)</t>
        </is>
      </c>
      <c r="B34" s="481">
        <f>IFERROR(ROUND(aktywa_pasywa!C60/aktywa_pasywa!C46,4),0)</f>
        <v/>
      </c>
      <c r="C34" s="481">
        <f>IFERROR(ROUND(aktywa_pasywa!D60/aktywa_pasywa!D46,4),0)</f>
        <v/>
      </c>
      <c r="D34" s="481">
        <f>IFERROR(ROUND(aktywa_pasywa!E60/aktywa_pasywa!E46,4),0)</f>
        <v/>
      </c>
      <c r="E34" s="481">
        <f>IFERROR(ROUND(aktywa_pasywa!F60/aktywa_pasywa!F46,4),0)</f>
        <v/>
      </c>
      <c r="F34" s="481">
        <f>IFERROR(ROUND(aktywa_pasywa!G60/aktywa_pasywa!G46,4),0)</f>
        <v/>
      </c>
      <c r="G34" s="481">
        <f>IFERROR(ROUND(aktywa_pasywa!H60/aktywa_pasywa!H46,4),0)</f>
        <v/>
      </c>
      <c r="H34" s="481">
        <f>IFERROR(ROUND(aktywa_pasywa!I60/aktywa_pasywa!I46,4),0)</f>
        <v/>
      </c>
      <c r="I34">
        <f>IFERROR(ROUND(aktywa_pasywa!J60/aktywa_pasywa!J46,4),0)</f>
        <v/>
      </c>
      <c r="J34">
        <f>IFERROR(ROUND(aktywa_pasywa!K60/aktywa_pasywa!K46,4),0)</f>
        <v/>
      </c>
      <c r="K34">
        <f>IFERROR(ROUND(aktywa_pasywa!L60/aktywa_pasywa!L46,4),0)</f>
        <v/>
      </c>
      <c r="L34">
        <f>IFERROR(ROUND(aktywa_pasywa!M60/aktywa_pasywa!M46,4),0)</f>
        <v/>
      </c>
      <c r="M34">
        <f>IFERROR(ROUND(aktywa_pasywa!N60/aktywa_pasywa!N46,4),0)</f>
        <v/>
      </c>
      <c r="N34">
        <f>IFERROR(ROUND(aktywa_pasywa!O60/aktywa_pasywa!O46,4),0)</f>
        <v/>
      </c>
      <c r="O34">
        <f>IFERROR(ROUND(aktywa_pasywa!P60/aktywa_pasywa!P46,4),0)</f>
        <v/>
      </c>
      <c r="P34">
        <f>IFERROR(ROUND(aktywa_pasywa!Q60/aktywa_pasywa!Q46,4),0)</f>
        <v/>
      </c>
      <c r="Q34">
        <f>IFERROR(ROUND(aktywa_pasywa!R60/aktywa_pasywa!R46,4),0)</f>
        <v/>
      </c>
      <c r="R34">
        <f>IFERROR(ROUND(aktywa_pasywa!S60/aktywa_pasywa!S46,4),0)</f>
        <v/>
      </c>
      <c r="S34">
        <f>IFERROR(ROUND(aktywa_pasywa!T60/aktywa_pasywa!T46,4),0)</f>
        <v/>
      </c>
      <c r="T34">
        <f>IFERROR(ROUND(aktywa_pasywa!U60/aktywa_pasywa!U46,4),0)</f>
        <v/>
      </c>
    </row>
    <row r="35">
      <c r="A35" s="23" t="inlineStr">
        <is>
          <t>Wskaźnik zadłużenia kapitału własnego  (%)</t>
        </is>
      </c>
      <c r="B35" s="481">
        <f>IFERROR(ROUND(aktywa_pasywa!C60/aktywa_pasywa!C50,4),0)</f>
        <v/>
      </c>
      <c r="C35" s="481">
        <f>IFERROR(ROUND(aktywa_pasywa!D60/aktywa_pasywa!D50,4),0)</f>
        <v/>
      </c>
      <c r="D35" s="481">
        <f>IFERROR(ROUND(aktywa_pasywa!E60/aktywa_pasywa!E50,4),0)</f>
        <v/>
      </c>
      <c r="E35" s="481">
        <f>IFERROR(ROUND(aktywa_pasywa!F60/aktywa_pasywa!F50,4),0)</f>
        <v/>
      </c>
      <c r="F35" s="481">
        <f>IFERROR(ROUND(aktywa_pasywa!G60/aktywa_pasywa!G50,4),0)</f>
        <v/>
      </c>
      <c r="G35" s="481">
        <f>IFERROR(ROUND(aktywa_pasywa!H60/aktywa_pasywa!H50,4),0)</f>
        <v/>
      </c>
      <c r="H35" s="481">
        <f>IFERROR(ROUND(aktywa_pasywa!I60/aktywa_pasywa!I50,4),0)</f>
        <v/>
      </c>
      <c r="I35">
        <f>IFERROR(ROUND(aktywa_pasywa!J60/aktywa_pasywa!J50,4),0)</f>
        <v/>
      </c>
      <c r="J35">
        <f>IFERROR(ROUND(aktywa_pasywa!K60/aktywa_pasywa!K50,4),0)</f>
        <v/>
      </c>
      <c r="K35">
        <f>IFERROR(ROUND(aktywa_pasywa!L60/aktywa_pasywa!L50,4),0)</f>
        <v/>
      </c>
      <c r="L35">
        <f>IFERROR(ROUND(aktywa_pasywa!M60/aktywa_pasywa!M50,4),0)</f>
        <v/>
      </c>
      <c r="M35">
        <f>IFERROR(ROUND(aktywa_pasywa!N60/aktywa_pasywa!N50,4),0)</f>
        <v/>
      </c>
      <c r="N35">
        <f>IFERROR(ROUND(aktywa_pasywa!O60/aktywa_pasywa!O50,4),0)</f>
        <v/>
      </c>
      <c r="O35">
        <f>IFERROR(ROUND(aktywa_pasywa!P60/aktywa_pasywa!P50,4),0)</f>
        <v/>
      </c>
      <c r="P35">
        <f>IFERROR(ROUND(aktywa_pasywa!Q60/aktywa_pasywa!Q50,4),0)</f>
        <v/>
      </c>
      <c r="Q35">
        <f>IFERROR(ROUND(aktywa_pasywa!R60/aktywa_pasywa!R50,4),0)</f>
        <v/>
      </c>
      <c r="R35">
        <f>IFERROR(ROUND(aktywa_pasywa!S60/aktywa_pasywa!S50,4),0)</f>
        <v/>
      </c>
      <c r="S35">
        <f>IFERROR(ROUND(aktywa_pasywa!T60/aktywa_pasywa!T50,4),0)</f>
        <v/>
      </c>
      <c r="T35">
        <f>IFERROR(ROUND(aktywa_pasywa!U60/aktywa_pasywa!U50,4),0)</f>
        <v/>
      </c>
    </row>
    <row r="36">
      <c r="A36" s="23" t="inlineStr">
        <is>
          <t>Wskaźnik ogólnego zadłużenia kredytowego (%)</t>
        </is>
      </c>
      <c r="B36" s="481">
        <f>IFERROR(ROUND((aktywa_pasywa!C68+aktywa_pasywa!C79)/aktywa_pasywa!C50,4),0)</f>
        <v/>
      </c>
      <c r="C36" s="481">
        <f>IFERROR(ROUND((aktywa_pasywa!D68+aktywa_pasywa!D79)/aktywa_pasywa!D50,4),0)</f>
        <v/>
      </c>
      <c r="D36" s="481">
        <f>IFERROR(ROUND((aktywa_pasywa!E68+aktywa_pasywa!E79)/aktywa_pasywa!E50,4),0)</f>
        <v/>
      </c>
      <c r="E36" s="481">
        <f>IFERROR(ROUND((aktywa_pasywa!F68+aktywa_pasywa!F79)/aktywa_pasywa!F50,4),0)</f>
        <v/>
      </c>
      <c r="F36" s="481">
        <f>IFERROR(ROUND((aktywa_pasywa!G68+aktywa_pasywa!G79)/aktywa_pasywa!G50,4),0)</f>
        <v/>
      </c>
      <c r="G36" s="481">
        <f>IFERROR(ROUND((aktywa_pasywa!H68+aktywa_pasywa!H79)/aktywa_pasywa!H50,4),0)</f>
        <v/>
      </c>
      <c r="H36" s="481">
        <f>IFERROR(ROUND((aktywa_pasywa!I68+aktywa_pasywa!I79)/aktywa_pasywa!I50,4),0)</f>
        <v/>
      </c>
      <c r="I36">
        <f>IFERROR(ROUND((aktywa_pasywa!J68+aktywa_pasywa!J79)/aktywa_pasywa!J50,4),0)</f>
        <v/>
      </c>
      <c r="J36">
        <f>IFERROR(ROUND((aktywa_pasywa!K68+aktywa_pasywa!K79)/aktywa_pasywa!K50,4),0)</f>
        <v/>
      </c>
      <c r="K36">
        <f>IFERROR(ROUND((aktywa_pasywa!L68+aktywa_pasywa!L79)/aktywa_pasywa!L50,4),0)</f>
        <v/>
      </c>
      <c r="L36">
        <f>IFERROR(ROUND((aktywa_pasywa!M68+aktywa_pasywa!M79)/aktywa_pasywa!M50,4),0)</f>
        <v/>
      </c>
      <c r="M36">
        <f>IFERROR(ROUND((aktywa_pasywa!N68+aktywa_pasywa!N79)/aktywa_pasywa!N50,4),0)</f>
        <v/>
      </c>
      <c r="N36">
        <f>IFERROR(ROUND((aktywa_pasywa!O68+aktywa_pasywa!O79)/aktywa_pasywa!O50,4),0)</f>
        <v/>
      </c>
      <c r="O36">
        <f>IFERROR(ROUND((aktywa_pasywa!P68+aktywa_pasywa!P79)/aktywa_pasywa!P50,4),0)</f>
        <v/>
      </c>
      <c r="P36">
        <f>IFERROR(ROUND((aktywa_pasywa!Q68+aktywa_pasywa!Q79)/aktywa_pasywa!Q50,4),0)</f>
        <v/>
      </c>
      <c r="Q36">
        <f>IFERROR(ROUND((aktywa_pasywa!R68+aktywa_pasywa!R79)/aktywa_pasywa!R50,4),0)</f>
        <v/>
      </c>
      <c r="R36">
        <f>IFERROR(ROUND((aktywa_pasywa!S68+aktywa_pasywa!S79)/aktywa_pasywa!S50,4),0)</f>
        <v/>
      </c>
      <c r="S36">
        <f>IFERROR(ROUND((aktywa_pasywa!T68+aktywa_pasywa!T79)/aktywa_pasywa!T50,4),0)</f>
        <v/>
      </c>
      <c r="T36">
        <f>IFERROR(ROUND((aktywa_pasywa!U68+aktywa_pasywa!U79)/aktywa_pasywa!U50,4),0)</f>
        <v/>
      </c>
    </row>
    <row r="37">
      <c r="A37" s="158" t="n"/>
      <c r="B37" s="1114" t="n"/>
      <c r="C37" s="1114" t="n"/>
      <c r="D37" s="1114" t="n"/>
      <c r="E37" s="1114" t="n"/>
      <c r="F37" s="1114" t="n"/>
      <c r="G37" s="1114" t="n"/>
      <c r="H37" s="1114" t="n"/>
    </row>
    <row r="38">
      <c r="A38" s="22" t="inlineStr">
        <is>
          <t>Wskaźniki zdolności do obsługi zadłużenia</t>
        </is>
      </c>
      <c r="B38" s="1110" t="n"/>
      <c r="C38" s="1110" t="n"/>
      <c r="D38" s="1110" t="n"/>
      <c r="E38" s="1110" t="n"/>
      <c r="F38" s="1110" t="n"/>
      <c r="G38" s="1110" t="n"/>
      <c r="H38" s="1110" t="n"/>
    </row>
    <row r="39">
      <c r="A39" s="23" t="inlineStr">
        <is>
          <t>Wskaźnik pokrycia obsługi długu</t>
        </is>
      </c>
      <c r="B39" s="1115">
        <f>IFERROR(ROUND((rachunek!C50+rachunek!C11)/rachunek!C52,2),0)</f>
        <v/>
      </c>
      <c r="C39" s="1115">
        <f>IFERROR(ROUND((rachunek!D50+rachunek!D11)/rachunek!D52,2),0)</f>
        <v/>
      </c>
      <c r="D39" s="1115">
        <f>IFERROR(ROUND((rachunek!E50+rachunek!E11)/rachunek!E52,2),0)</f>
        <v/>
      </c>
      <c r="E39" s="1115">
        <f>IFERROR(ROUND((rachunek!F50+rachunek!F11)/rachunek!F52,2),0)</f>
        <v/>
      </c>
      <c r="F39" s="1115">
        <f>IFERROR(ROUND((rachunek!G50+rachunek!G11)/rachunek!G52,2),0)</f>
        <v/>
      </c>
      <c r="G39" s="1115">
        <f>IFERROR(ROUND((rachunek!H50+rachunek!H11)/rachunek!H52,2),0)</f>
        <v/>
      </c>
      <c r="H39" s="1115">
        <f>IFERROR(ROUND((rachunek!I50+rachunek!I11)/rachunek!I52,2),0)</f>
        <v/>
      </c>
      <c r="I39">
        <f>IFERROR(ROUND((rachunek!J50+rachunek!J11)/rachunek!J52,2),0)</f>
        <v/>
      </c>
      <c r="J39">
        <f>IFERROR(ROUND((rachunek!K50+rachunek!K11)/rachunek!K52,2),0)</f>
        <v/>
      </c>
      <c r="K39">
        <f>IFERROR(ROUND((rachunek!L50+rachunek!L11)/rachunek!L52,2),0)</f>
        <v/>
      </c>
      <c r="L39">
        <f>IFERROR(ROUND((rachunek!M50+rachunek!M11)/rachunek!M52,2),0)</f>
        <v/>
      </c>
      <c r="M39">
        <f>IFERROR(ROUND((rachunek!N50+rachunek!N11)/rachunek!N52,2),0)</f>
        <v/>
      </c>
      <c r="N39">
        <f>IFERROR(ROUND((rachunek!O50+rachunek!O11)/rachunek!O52,2),0)</f>
        <v/>
      </c>
      <c r="O39">
        <f>IFERROR(ROUND((rachunek!P50+rachunek!P11)/rachunek!P52,2),0)</f>
        <v/>
      </c>
      <c r="P39">
        <f>IFERROR(ROUND((rachunek!Q50+rachunek!Q11)/rachunek!Q52,2),0)</f>
        <v/>
      </c>
      <c r="Q39">
        <f>IFERROR(ROUND((rachunek!R50+rachunek!R11)/rachunek!R52,2),0)</f>
        <v/>
      </c>
      <c r="R39">
        <f>IFERROR(ROUND((rachunek!S50+rachunek!S11)/rachunek!S52,2),0)</f>
        <v/>
      </c>
      <c r="S39">
        <f>IFERROR(ROUND((rachunek!T50+rachunek!T11)/rachunek!T52,2),0)</f>
        <v/>
      </c>
      <c r="T39">
        <f>IFERROR(ROUND((rachunek!U50+rachunek!U11)/rachunek!U52,2),0)</f>
        <v/>
      </c>
    </row>
    <row r="40">
      <c r="A40" s="23" t="inlineStr">
        <is>
          <t>Wskaźnik pokrycia zobowiązań odsetkowych</t>
        </is>
      </c>
      <c r="B40" s="1115">
        <f>IFERROR(ROUND((rachunek!C47+rachunek!C41)/rachunek!C41,2),0)</f>
        <v/>
      </c>
      <c r="C40" s="1115">
        <f>IFERROR(ROUND((rachunek!D47+rachunek!D41)/rachunek!D41,2),0)</f>
        <v/>
      </c>
      <c r="D40" s="1115">
        <f>IFERROR(ROUND((rachunek!E47+rachunek!E41)/rachunek!E41,2),0)</f>
        <v/>
      </c>
      <c r="E40" s="1115">
        <f>IFERROR(ROUND((rachunek!F47+rachunek!F41)/rachunek!F41,2),0)</f>
        <v/>
      </c>
      <c r="F40" s="1115">
        <f>IFERROR(ROUND((rachunek!G47+rachunek!G41)/rachunek!G41,2),0)</f>
        <v/>
      </c>
      <c r="G40" s="1115">
        <f>IFERROR(ROUND((rachunek!H47+rachunek!H41)/rachunek!H41,2),0)</f>
        <v/>
      </c>
      <c r="H40" s="1115">
        <f>IFERROR(ROUND((rachunek!I47+rachunek!I41)/rachunek!I41,2),0)</f>
        <v/>
      </c>
      <c r="I40">
        <f>IFERROR(ROUND((rachunek!J47+rachunek!J41)/rachunek!J41,2),0)</f>
        <v/>
      </c>
      <c r="J40">
        <f>IFERROR(ROUND((rachunek!K47+rachunek!K41)/rachunek!K41,2),0)</f>
        <v/>
      </c>
      <c r="K40">
        <f>IFERROR(ROUND((rachunek!L47+rachunek!L41)/rachunek!L41,2),0)</f>
        <v/>
      </c>
      <c r="L40">
        <f>IFERROR(ROUND((rachunek!M47+rachunek!M41)/rachunek!M41,2),0)</f>
        <v/>
      </c>
      <c r="M40">
        <f>IFERROR(ROUND((rachunek!N47+rachunek!N41)/rachunek!N41,2),0)</f>
        <v/>
      </c>
      <c r="N40">
        <f>IFERROR(ROUND((rachunek!O47+rachunek!O41)/rachunek!O41,2),0)</f>
        <v/>
      </c>
      <c r="O40">
        <f>IFERROR(ROUND((rachunek!P47+rachunek!P41)/rachunek!P41,2),0)</f>
        <v/>
      </c>
      <c r="P40">
        <f>IFERROR(ROUND((rachunek!Q47+rachunek!Q41)/rachunek!Q41,2),0)</f>
        <v/>
      </c>
      <c r="Q40">
        <f>IFERROR(ROUND((rachunek!R47+rachunek!R41)/rachunek!R41,2),0)</f>
        <v/>
      </c>
      <c r="R40">
        <f>IFERROR(ROUND((rachunek!S47+rachunek!S41)/rachunek!S41,2),0)</f>
        <v/>
      </c>
      <c r="S40">
        <f>IFERROR(ROUND((rachunek!T47+rachunek!T41)/rachunek!T41,2),0)</f>
        <v/>
      </c>
      <c r="T40">
        <f>IFERROR(ROUND((rachunek!U47+rachunek!U41)/rachunek!U41,2),0)</f>
        <v/>
      </c>
    </row>
    <row r="42">
      <c r="A42" s="121" t="n"/>
    </row>
    <row r="43">
      <c r="A43" s="121" t="n"/>
    </row>
    <row r="44">
      <c r="B44" s="977" t="n"/>
      <c r="C44" s="977" t="n"/>
      <c r="D44" s="977" t="n"/>
      <c r="E44" s="977" t="n"/>
      <c r="F44" s="977" t="n"/>
      <c r="G44" s="977" t="n"/>
    </row>
    <row r="45">
      <c r="G45" s="88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" right="0.7" top="0.75" bottom="0.75" header="0.3" footer="0.3"/>
  <pageSetup orientation="portrait" paperSize="9" scale="84"/>
</worksheet>
</file>

<file path=xl/worksheets/sheet8.xml><?xml version="1.0" encoding="utf-8"?>
<worksheet xmlns="http://schemas.openxmlformats.org/spreadsheetml/2006/main">
  <sheetPr>
    <tabColor theme="8" tint="0.5999938962981048"/>
    <outlinePr summaryBelow="1" summaryRight="1"/>
    <pageSetUpPr fitToPage="1"/>
  </sheetPr>
  <dimension ref="A2:S47"/>
  <sheetViews>
    <sheetView topLeftCell="A4" zoomScaleNormal="100" workbookViewId="0">
      <selection activeCell="Q16" sqref="Q16"/>
    </sheetView>
  </sheetViews>
  <sheetFormatPr baseColWidth="8" defaultColWidth="8.85546875" defaultRowHeight="12.75"/>
  <cols>
    <col width="44.28515625" customWidth="1" style="248" min="1" max="1"/>
    <col hidden="1" width="9.7109375" customWidth="1" style="248" min="2" max="2"/>
    <col width="9.7109375" bestFit="1" customWidth="1" style="248" min="3" max="5"/>
    <col width="9.140625" customWidth="1" style="248" min="6" max="6"/>
    <col width="8.85546875" customWidth="1" style="248" min="7" max="16384"/>
  </cols>
  <sheetData>
    <row r="2">
      <c r="A2" s="450">
        <f>rachunek!B2</f>
        <v/>
      </c>
      <c r="B2" s="56">
        <f>rachunek!C3</f>
        <v/>
      </c>
      <c r="C2" s="56">
        <f>rachunek!D3</f>
        <v/>
      </c>
      <c r="D2" s="56">
        <f>rachunek!F3</f>
        <v/>
      </c>
      <c r="E2" s="56">
        <f>rachunek!G3</f>
        <v/>
      </c>
      <c r="F2" s="56">
        <f>rachunek!H3</f>
        <v/>
      </c>
      <c r="G2" s="56">
        <f>rachunek!I3</f>
        <v/>
      </c>
      <c r="H2">
        <f>rachunek!J3</f>
        <v/>
      </c>
      <c r="I2">
        <f>rachunek!K3</f>
        <v/>
      </c>
      <c r="J2">
        <f>rachunek!L3</f>
        <v/>
      </c>
      <c r="K2">
        <f>rachunek!M3</f>
        <v/>
      </c>
      <c r="L2">
        <f>rachunek!N3</f>
        <v/>
      </c>
      <c r="M2">
        <f>rachunek!O3</f>
        <v/>
      </c>
      <c r="N2">
        <f>rachunek!P3</f>
        <v/>
      </c>
      <c r="O2">
        <f>rachunek!Q3</f>
        <v/>
      </c>
      <c r="P2">
        <f>rachunek!R3</f>
        <v/>
      </c>
      <c r="Q2">
        <f>rachunek!S3</f>
        <v/>
      </c>
      <c r="R2">
        <f>rachunek!T3</f>
        <v/>
      </c>
      <c r="S2">
        <f>rachunek!U3</f>
        <v/>
      </c>
    </row>
    <row r="3" ht="6" customHeight="1" s="248" thickBot="1"/>
    <row r="4" ht="13.5" customHeight="1" s="248" thickBot="1">
      <c r="A4" s="234" t="inlineStr">
        <is>
          <t>DYNAMIKA PRZYCHODÓW</t>
        </is>
      </c>
      <c r="B4" s="235" t="inlineStr">
        <is>
          <t>x</t>
        </is>
      </c>
      <c r="C4" s="235">
        <f>IFERROR(rachunek!D4/rachunek!C4,0)</f>
        <v/>
      </c>
      <c r="D4" s="1116">
        <f>IFERROR(rachunek!F4/rachunek!D4,0)</f>
        <v/>
      </c>
      <c r="E4" s="1116">
        <f>IFERROR(rachunek!G4/rachunek!F4,0)</f>
        <v/>
      </c>
      <c r="F4" s="1116">
        <f>IFERROR(rachunek!H4/rachunek!G4,0)</f>
        <v/>
      </c>
      <c r="G4" s="1117">
        <f>IFERROR(rachunek!I4/rachunek!H4,0)</f>
        <v/>
      </c>
      <c r="H4">
        <f>IFERROR(rachunek!J4/rachunek!I4,0)</f>
        <v/>
      </c>
      <c r="I4">
        <f>IFERROR(rachunek!K4/rachunek!J4,0)</f>
        <v/>
      </c>
      <c r="J4">
        <f>IFERROR(rachunek!L4/rachunek!K4,0)</f>
        <v/>
      </c>
      <c r="K4">
        <f>IFERROR(rachunek!M4/rachunek!L4,0)</f>
        <v/>
      </c>
      <c r="L4">
        <f>IFERROR(rachunek!N4/rachunek!M4,0)</f>
        <v/>
      </c>
      <c r="M4">
        <f>IFERROR(rachunek!O4/rachunek!N4,0)</f>
        <v/>
      </c>
      <c r="N4">
        <f>IFERROR(rachunek!P4/rachunek!O4,0)</f>
        <v/>
      </c>
      <c r="O4">
        <f>IFERROR(rachunek!Q4/rachunek!P4,0)</f>
        <v/>
      </c>
      <c r="P4">
        <f>IFERROR(rachunek!R4/rachunek!Q4,0)</f>
        <v/>
      </c>
      <c r="Q4">
        <f>IFERROR(rachunek!S4/rachunek!R4,0)</f>
        <v/>
      </c>
      <c r="R4">
        <f>IFERROR(rachunek!T4/rachunek!S4,0)</f>
        <v/>
      </c>
      <c r="S4">
        <f>IFERROR(rachunek!U4/rachunek!T4,0)</f>
        <v/>
      </c>
    </row>
    <row r="5">
      <c r="A5" s="159" t="inlineStr">
        <is>
          <t xml:space="preserve"> - od jednostek powiązanych</t>
        </is>
      </c>
      <c r="B5" s="230" t="inlineStr">
        <is>
          <t>x</t>
        </is>
      </c>
      <c r="C5" s="231">
        <f>IFERROR(rachunek!D5/rachunek!C5,0)</f>
        <v/>
      </c>
      <c r="D5" s="1118">
        <f>IFERROR(rachunek!F5/rachunek!D5,0)</f>
        <v/>
      </c>
      <c r="E5" s="1119">
        <f>IFERROR(rachunek!G5/rachunek!F5,0)</f>
        <v/>
      </c>
      <c r="F5" s="1119">
        <f>IFERROR(rachunek!H5/rachunek!G5,0)</f>
        <v/>
      </c>
      <c r="G5" s="1119">
        <f>IFERROR(rachunek!I5/rachunek!H5,0)</f>
        <v/>
      </c>
      <c r="H5">
        <f>IFERROR(rachunek!J5/rachunek!I5,0)</f>
        <v/>
      </c>
      <c r="I5">
        <f>IFERROR(rachunek!K5/rachunek!J5,0)</f>
        <v/>
      </c>
      <c r="J5">
        <f>IFERROR(rachunek!L5/rachunek!K5,0)</f>
        <v/>
      </c>
      <c r="K5">
        <f>IFERROR(rachunek!M5/rachunek!L5,0)</f>
        <v/>
      </c>
      <c r="L5">
        <f>IFERROR(rachunek!N5/rachunek!M5,0)</f>
        <v/>
      </c>
      <c r="M5">
        <f>IFERROR(rachunek!O5/rachunek!N5,0)</f>
        <v/>
      </c>
      <c r="N5">
        <f>IFERROR(rachunek!P5/rachunek!O5,0)</f>
        <v/>
      </c>
      <c r="O5">
        <f>IFERROR(rachunek!Q5/rachunek!P5,0)</f>
        <v/>
      </c>
      <c r="P5">
        <f>IFERROR(rachunek!R5/rachunek!Q5,0)</f>
        <v/>
      </c>
      <c r="Q5">
        <f>IFERROR(rachunek!S5/rachunek!R5,0)</f>
        <v/>
      </c>
      <c r="R5">
        <f>IFERROR(rachunek!T5/rachunek!S5,0)</f>
        <v/>
      </c>
      <c r="S5">
        <f>IFERROR(rachunek!U5/rachunek!T5,0)</f>
        <v/>
      </c>
    </row>
    <row r="6">
      <c r="A6" s="45" t="inlineStr">
        <is>
          <t>I. Przychody netto ze sprzedaży produktów i usług</t>
        </is>
      </c>
      <c r="B6" s="228" t="inlineStr">
        <is>
          <t>x</t>
        </is>
      </c>
      <c r="C6" s="338">
        <f>IFERROR(rachunek!D6/rachunek!C6,0)</f>
        <v/>
      </c>
      <c r="D6" s="1120">
        <f>IFERROR(rachunek!F6/rachunek!D6,0)</f>
        <v/>
      </c>
      <c r="E6" s="1121">
        <f>IFERROR(rachunek!G6/rachunek!F6,0)</f>
        <v/>
      </c>
      <c r="F6" s="1121">
        <f>IFERROR(rachunek!H6/rachunek!G6,0)</f>
        <v/>
      </c>
      <c r="G6" s="1121">
        <f>IFERROR(rachunek!I6/rachunek!H6,0)</f>
        <v/>
      </c>
      <c r="H6">
        <f>IFERROR(rachunek!J6/rachunek!I6,0)</f>
        <v/>
      </c>
      <c r="I6">
        <f>IFERROR(rachunek!K6/rachunek!J6,0)</f>
        <v/>
      </c>
      <c r="J6">
        <f>IFERROR(rachunek!L6/rachunek!K6,0)</f>
        <v/>
      </c>
      <c r="K6">
        <f>IFERROR(rachunek!M6/rachunek!L6,0)</f>
        <v/>
      </c>
      <c r="L6">
        <f>IFERROR(rachunek!N6/rachunek!M6,0)</f>
        <v/>
      </c>
      <c r="M6">
        <f>IFERROR(rachunek!O6/rachunek!N6,0)</f>
        <v/>
      </c>
      <c r="N6">
        <f>IFERROR(rachunek!P6/rachunek!O6,0)</f>
        <v/>
      </c>
      <c r="O6">
        <f>IFERROR(rachunek!Q6/rachunek!P6,0)</f>
        <v/>
      </c>
      <c r="P6">
        <f>IFERROR(rachunek!R6/rachunek!Q6,0)</f>
        <v/>
      </c>
      <c r="Q6">
        <f>IFERROR(rachunek!S6/rachunek!R6,0)</f>
        <v/>
      </c>
      <c r="R6">
        <f>IFERROR(rachunek!T6/rachunek!S6,0)</f>
        <v/>
      </c>
      <c r="S6">
        <f>IFERROR(rachunek!U6/rachunek!T6,0)</f>
        <v/>
      </c>
    </row>
    <row r="7" ht="22.5" customHeight="1" s="248">
      <c r="A7" s="38" t="inlineStr">
        <is>
          <t>II.Zmiana stanu produktów (zwiększenie – wartość dodatnia, zmniejszenie – wartość ujemna)</t>
        </is>
      </c>
      <c r="B7" s="228" t="inlineStr">
        <is>
          <t>x</t>
        </is>
      </c>
      <c r="C7" s="338">
        <f>IFERROR(rachunek!D7/rachunek!C7,0)</f>
        <v/>
      </c>
      <c r="D7" s="1120">
        <f>IFERROR(rachunek!F7/rachunek!D7,0)</f>
        <v/>
      </c>
      <c r="E7" s="1121">
        <f>IFERROR(rachunek!G7/rachunek!F7,0)</f>
        <v/>
      </c>
      <c r="F7" s="1121">
        <f>IFERROR(rachunek!H7/rachunek!G7,0)</f>
        <v/>
      </c>
      <c r="G7" s="1121">
        <f>IFERROR(rachunek!I7/rachunek!H7,0)</f>
        <v/>
      </c>
      <c r="H7">
        <f>IFERROR(rachunek!J7/rachunek!I7,0)</f>
        <v/>
      </c>
      <c r="I7">
        <f>IFERROR(rachunek!K7/rachunek!J7,0)</f>
        <v/>
      </c>
      <c r="J7">
        <f>IFERROR(rachunek!L7/rachunek!K7,0)</f>
        <v/>
      </c>
      <c r="K7">
        <f>IFERROR(rachunek!M7/rachunek!L7,0)</f>
        <v/>
      </c>
      <c r="L7">
        <f>IFERROR(rachunek!N7/rachunek!M7,0)</f>
        <v/>
      </c>
      <c r="M7">
        <f>IFERROR(rachunek!O7/rachunek!N7,0)</f>
        <v/>
      </c>
      <c r="N7">
        <f>IFERROR(rachunek!P7/rachunek!O7,0)</f>
        <v/>
      </c>
      <c r="O7">
        <f>IFERROR(rachunek!Q7/rachunek!P7,0)</f>
        <v/>
      </c>
      <c r="P7">
        <f>IFERROR(rachunek!R7/rachunek!Q7,0)</f>
        <v/>
      </c>
      <c r="Q7">
        <f>IFERROR(rachunek!S7/rachunek!R7,0)</f>
        <v/>
      </c>
      <c r="R7">
        <f>IFERROR(rachunek!T7/rachunek!S7,0)</f>
        <v/>
      </c>
      <c r="S7">
        <f>IFERROR(rachunek!U7/rachunek!T7,0)</f>
        <v/>
      </c>
    </row>
    <row r="8" ht="22.5" customHeight="1" s="248">
      <c r="A8" s="39" t="inlineStr">
        <is>
          <t>III.Koszt wytworzenia produktów na własne potrzeby jednostki</t>
        </is>
      </c>
      <c r="B8" s="228" t="inlineStr">
        <is>
          <t>x</t>
        </is>
      </c>
      <c r="C8" s="338">
        <f>IFERROR(rachunek!D8/rachunek!C8,0)</f>
        <v/>
      </c>
      <c r="D8" s="1120">
        <f>IFERROR(rachunek!F8/rachunek!D8,0)</f>
        <v/>
      </c>
      <c r="E8" s="1121">
        <f>IFERROR(rachunek!G8/rachunek!F8,0)</f>
        <v/>
      </c>
      <c r="F8" s="1121">
        <f>IFERROR(rachunek!H8/rachunek!G8,0)</f>
        <v/>
      </c>
      <c r="G8" s="1121">
        <f>IFERROR(rachunek!I8/rachunek!H8,0)</f>
        <v/>
      </c>
      <c r="H8">
        <f>IFERROR(rachunek!J8/rachunek!I8,0)</f>
        <v/>
      </c>
      <c r="I8">
        <f>IFERROR(rachunek!K8/rachunek!J8,0)</f>
        <v/>
      </c>
      <c r="J8">
        <f>IFERROR(rachunek!L8/rachunek!K8,0)</f>
        <v/>
      </c>
      <c r="K8">
        <f>IFERROR(rachunek!M8/rachunek!L8,0)</f>
        <v/>
      </c>
      <c r="L8">
        <f>IFERROR(rachunek!N8/rachunek!M8,0)</f>
        <v/>
      </c>
      <c r="M8">
        <f>IFERROR(rachunek!O8/rachunek!N8,0)</f>
        <v/>
      </c>
      <c r="N8">
        <f>IFERROR(rachunek!P8/rachunek!O8,0)</f>
        <v/>
      </c>
      <c r="O8">
        <f>IFERROR(rachunek!Q8/rachunek!P8,0)</f>
        <v/>
      </c>
      <c r="P8">
        <f>IFERROR(rachunek!R8/rachunek!Q8,0)</f>
        <v/>
      </c>
      <c r="Q8">
        <f>IFERROR(rachunek!S8/rachunek!R8,0)</f>
        <v/>
      </c>
      <c r="R8">
        <f>IFERROR(rachunek!T8/rachunek!S8,0)</f>
        <v/>
      </c>
      <c r="S8">
        <f>IFERROR(rachunek!U8/rachunek!T8,0)</f>
        <v/>
      </c>
    </row>
    <row r="9">
      <c r="A9" s="39" t="inlineStr">
        <is>
          <t>IV.Przychody netto ze sprzedazy towarów i materiałów</t>
        </is>
      </c>
      <c r="B9" s="228" t="inlineStr">
        <is>
          <t>x</t>
        </is>
      </c>
      <c r="C9" s="338">
        <f>IFERROR(rachunek!D9/rachunek!C9,0)</f>
        <v/>
      </c>
      <c r="D9" s="1120">
        <f>IFERROR(rachunek!F9/rachunek!D9,0)</f>
        <v/>
      </c>
      <c r="E9" s="1121">
        <f>IFERROR(rachunek!G9/rachunek!F9,0)</f>
        <v/>
      </c>
      <c r="F9" s="1121">
        <f>IFERROR(rachunek!H9/rachunek!G9,0)</f>
        <v/>
      </c>
      <c r="G9" s="1121">
        <f>IFERROR(rachunek!I9/rachunek!H9,0)</f>
        <v/>
      </c>
      <c r="H9">
        <f>IFERROR(rachunek!J9/rachunek!I9,0)</f>
        <v/>
      </c>
      <c r="I9">
        <f>IFERROR(rachunek!K9/rachunek!J9,0)</f>
        <v/>
      </c>
      <c r="J9">
        <f>IFERROR(rachunek!L9/rachunek!K9,0)</f>
        <v/>
      </c>
      <c r="K9">
        <f>IFERROR(rachunek!M9/rachunek!L9,0)</f>
        <v/>
      </c>
      <c r="L9">
        <f>IFERROR(rachunek!N9/rachunek!M9,0)</f>
        <v/>
      </c>
      <c r="M9">
        <f>IFERROR(rachunek!O9/rachunek!N9,0)</f>
        <v/>
      </c>
      <c r="N9">
        <f>IFERROR(rachunek!P9/rachunek!O9,0)</f>
        <v/>
      </c>
      <c r="O9">
        <f>IFERROR(rachunek!Q9/rachunek!P9,0)</f>
        <v/>
      </c>
      <c r="P9">
        <f>IFERROR(rachunek!R9/rachunek!Q9,0)</f>
        <v/>
      </c>
      <c r="Q9">
        <f>IFERROR(rachunek!S9/rachunek!R9,0)</f>
        <v/>
      </c>
      <c r="R9">
        <f>IFERROR(rachunek!T9/rachunek!S9,0)</f>
        <v/>
      </c>
      <c r="S9">
        <f>IFERROR(rachunek!U9/rachunek!T9,0)</f>
        <v/>
      </c>
    </row>
    <row r="10" ht="13.5" customHeight="1" s="248" thickBot="1">
      <c r="A10" s="55" t="n"/>
      <c r="B10" s="55" t="n"/>
      <c r="C10" s="243" t="n"/>
      <c r="D10" s="246" t="n"/>
      <c r="E10" s="246" t="n"/>
      <c r="F10" s="246" t="n"/>
      <c r="G10" s="246" t="n"/>
    </row>
    <row r="11" ht="13.5" customHeight="1" s="248" thickBot="1">
      <c r="A11" s="238" t="inlineStr">
        <is>
          <t>DYNAMIKA KOSZTÓW OPERACYJNYCH</t>
        </is>
      </c>
      <c r="B11" s="1122" t="inlineStr">
        <is>
          <t>x</t>
        </is>
      </c>
      <c r="C11" s="235">
        <f>IFERROR(rachunek!D10/rachunek!C10,0)</f>
        <v/>
      </c>
      <c r="D11" s="1123">
        <f>IFERROR(rachunek!F10/rachunek!D10,0)</f>
        <v/>
      </c>
      <c r="E11" s="1123">
        <f>IFERROR(rachunek!G10/rachunek!F10,0)</f>
        <v/>
      </c>
      <c r="F11" s="1123">
        <f>IFERROR(rachunek!H10/rachunek!G10,0)</f>
        <v/>
      </c>
      <c r="G11" s="1123">
        <f>IFERROR(rachunek!I10/rachunek!H10,0)</f>
        <v/>
      </c>
      <c r="H11">
        <f>IFERROR(rachunek!J10/rachunek!I10,0)</f>
        <v/>
      </c>
      <c r="I11">
        <f>IFERROR(rachunek!K10/rachunek!J10,0)</f>
        <v/>
      </c>
      <c r="J11">
        <f>IFERROR(rachunek!L10/rachunek!K10,0)</f>
        <v/>
      </c>
      <c r="K11">
        <f>IFERROR(rachunek!M10/rachunek!L10,0)</f>
        <v/>
      </c>
      <c r="L11">
        <f>IFERROR(rachunek!N10/rachunek!M10,0)</f>
        <v/>
      </c>
      <c r="M11">
        <f>IFERROR(rachunek!O10/rachunek!N10,0)</f>
        <v/>
      </c>
      <c r="N11">
        <f>IFERROR(rachunek!P10/rachunek!O10,0)</f>
        <v/>
      </c>
      <c r="O11">
        <f>IFERROR(rachunek!Q10/rachunek!P10,0)</f>
        <v/>
      </c>
      <c r="P11">
        <f>IFERROR(rachunek!R10/rachunek!Q10,0)</f>
        <v/>
      </c>
      <c r="Q11">
        <f>IFERROR(rachunek!S10/rachunek!R10,0)</f>
        <v/>
      </c>
      <c r="R11">
        <f>IFERROR(rachunek!T10/rachunek!S10,0)</f>
        <v/>
      </c>
      <c r="S11">
        <f>IFERROR(rachunek!U10/rachunek!T10,0)</f>
        <v/>
      </c>
    </row>
    <row r="12">
      <c r="A12" s="349" t="inlineStr">
        <is>
          <t>I. Amortyzacja</t>
        </is>
      </c>
      <c r="B12" s="1124" t="inlineStr">
        <is>
          <t>x</t>
        </is>
      </c>
      <c r="C12" s="1124">
        <f>IFERROR(rachunek!D11/rachunek!C11,0)</f>
        <v/>
      </c>
      <c r="D12" s="1119">
        <f>IFERROR(rachunek!F11/rachunek!D11,0)</f>
        <v/>
      </c>
      <c r="E12" s="1119">
        <f>IFERROR(rachunek!G11/rachunek!F11,0)</f>
        <v/>
      </c>
      <c r="F12" s="1119">
        <f>IFERROR(rachunek!H11/rachunek!G11,0)</f>
        <v/>
      </c>
      <c r="G12" s="1125">
        <f>IFERROR(rachunek!I11/rachunek!H11,0)</f>
        <v/>
      </c>
      <c r="H12">
        <f>IFERROR(rachunek!J11/rachunek!I11,0)</f>
        <v/>
      </c>
      <c r="I12">
        <f>IFERROR(rachunek!K11/rachunek!J11,0)</f>
        <v/>
      </c>
      <c r="J12">
        <f>IFERROR(rachunek!L11/rachunek!K11,0)</f>
        <v/>
      </c>
      <c r="K12">
        <f>IFERROR(rachunek!M11/rachunek!L11,0)</f>
        <v/>
      </c>
      <c r="L12">
        <f>IFERROR(rachunek!N11/rachunek!M11,0)</f>
        <v/>
      </c>
      <c r="M12">
        <f>IFERROR(rachunek!O11/rachunek!N11,0)</f>
        <v/>
      </c>
      <c r="N12">
        <f>IFERROR(rachunek!P11/rachunek!O11,0)</f>
        <v/>
      </c>
      <c r="O12">
        <f>IFERROR(rachunek!Q11/rachunek!P11,0)</f>
        <v/>
      </c>
      <c r="P12">
        <f>IFERROR(rachunek!R11/rachunek!Q11,0)</f>
        <v/>
      </c>
      <c r="Q12">
        <f>IFERROR(rachunek!S11/rachunek!R11,0)</f>
        <v/>
      </c>
      <c r="R12">
        <f>IFERROR(rachunek!T11/rachunek!S11,0)</f>
        <v/>
      </c>
      <c r="S12">
        <f>IFERROR(rachunek!U11/rachunek!T11,0)</f>
        <v/>
      </c>
    </row>
    <row r="13">
      <c r="A13" s="342" t="inlineStr">
        <is>
          <t>II. Zużycie materiałów i energii</t>
        </is>
      </c>
      <c r="B13" s="1126" t="inlineStr">
        <is>
          <t>x</t>
        </is>
      </c>
      <c r="C13" s="1124">
        <f>IFERROR(rachunek!D12/rachunek!C12,0)</f>
        <v/>
      </c>
      <c r="D13" s="1119">
        <f>IFERROR(rachunek!F12/rachunek!D12,0)</f>
        <v/>
      </c>
      <c r="E13" s="1121">
        <f>IFERROR(rachunek!G12/rachunek!F12,0)</f>
        <v/>
      </c>
      <c r="F13" s="1121">
        <f>IFERROR(rachunek!H12/rachunek!G12,0)</f>
        <v/>
      </c>
      <c r="G13" s="1127">
        <f>IFERROR(rachunek!I12/rachunek!H12,0)</f>
        <v/>
      </c>
      <c r="H13">
        <f>IFERROR(rachunek!J12/rachunek!I12,0)</f>
        <v/>
      </c>
      <c r="I13">
        <f>IFERROR(rachunek!K12/rachunek!J12,0)</f>
        <v/>
      </c>
      <c r="J13">
        <f>IFERROR(rachunek!L12/rachunek!K12,0)</f>
        <v/>
      </c>
      <c r="K13">
        <f>IFERROR(rachunek!M12/rachunek!L12,0)</f>
        <v/>
      </c>
      <c r="L13">
        <f>IFERROR(rachunek!N12/rachunek!M12,0)</f>
        <v/>
      </c>
      <c r="M13">
        <f>IFERROR(rachunek!O12/rachunek!N12,0)</f>
        <v/>
      </c>
      <c r="N13">
        <f>IFERROR(rachunek!P12/rachunek!O12,0)</f>
        <v/>
      </c>
      <c r="O13">
        <f>IFERROR(rachunek!Q12/rachunek!P12,0)</f>
        <v/>
      </c>
      <c r="P13">
        <f>IFERROR(rachunek!R12/rachunek!Q12,0)</f>
        <v/>
      </c>
      <c r="Q13">
        <f>IFERROR(rachunek!S12/rachunek!R12,0)</f>
        <v/>
      </c>
      <c r="R13">
        <f>IFERROR(rachunek!T12/rachunek!S12,0)</f>
        <v/>
      </c>
      <c r="S13">
        <f>IFERROR(rachunek!U12/rachunek!T12,0)</f>
        <v/>
      </c>
    </row>
    <row r="14">
      <c r="A14" s="342" t="inlineStr">
        <is>
          <t>III. Usługi obce</t>
        </is>
      </c>
      <c r="B14" s="1126" t="inlineStr">
        <is>
          <t>x</t>
        </is>
      </c>
      <c r="C14" s="1124">
        <f>IFERROR(rachunek!D13/rachunek!C13,0)</f>
        <v/>
      </c>
      <c r="D14" s="1119">
        <f>IFERROR(rachunek!F13/rachunek!D13,0)</f>
        <v/>
      </c>
      <c r="E14" s="1121">
        <f>IFERROR(rachunek!G13/rachunek!F13,0)</f>
        <v/>
      </c>
      <c r="F14" s="1121">
        <f>IFERROR(rachunek!H13/rachunek!G13,0)</f>
        <v/>
      </c>
      <c r="G14" s="1127">
        <f>IFERROR(rachunek!I13/rachunek!H13,0)</f>
        <v/>
      </c>
      <c r="H14">
        <f>IFERROR(rachunek!J13/rachunek!I13,0)</f>
        <v/>
      </c>
      <c r="I14">
        <f>IFERROR(rachunek!K13/rachunek!J13,0)</f>
        <v/>
      </c>
      <c r="J14">
        <f>IFERROR(rachunek!L13/rachunek!K13,0)</f>
        <v/>
      </c>
      <c r="K14">
        <f>IFERROR(rachunek!M13/rachunek!L13,0)</f>
        <v/>
      </c>
      <c r="L14">
        <f>IFERROR(rachunek!N13/rachunek!M13,0)</f>
        <v/>
      </c>
      <c r="M14">
        <f>IFERROR(rachunek!O13/rachunek!N13,0)</f>
        <v/>
      </c>
      <c r="N14">
        <f>IFERROR(rachunek!P13/rachunek!O13,0)</f>
        <v/>
      </c>
      <c r="O14">
        <f>IFERROR(rachunek!Q13/rachunek!P13,0)</f>
        <v/>
      </c>
      <c r="P14">
        <f>IFERROR(rachunek!R13/rachunek!Q13,0)</f>
        <v/>
      </c>
      <c r="Q14">
        <f>IFERROR(rachunek!S13/rachunek!R13,0)</f>
        <v/>
      </c>
      <c r="R14">
        <f>IFERROR(rachunek!T13/rachunek!S13,0)</f>
        <v/>
      </c>
      <c r="S14">
        <f>IFERROR(rachunek!U13/rachunek!T13,0)</f>
        <v/>
      </c>
    </row>
    <row r="15">
      <c r="A15" s="342" t="inlineStr">
        <is>
          <t>IV. Podatki i oplaty, w tym:</t>
        </is>
      </c>
      <c r="B15" s="1126" t="inlineStr">
        <is>
          <t>x</t>
        </is>
      </c>
      <c r="C15" s="1124">
        <f>IFERROR(rachunek!D14/rachunek!C14,0)</f>
        <v/>
      </c>
      <c r="D15" s="1119">
        <f>IFERROR(rachunek!F14/rachunek!D14,0)</f>
        <v/>
      </c>
      <c r="E15" s="1121">
        <f>IFERROR(rachunek!G14/rachunek!F14,0)</f>
        <v/>
      </c>
      <c r="F15" s="1121">
        <f>IFERROR(rachunek!H14/rachunek!G14,0)</f>
        <v/>
      </c>
      <c r="G15" s="1127">
        <f>IFERROR(rachunek!I14/rachunek!H14,0)</f>
        <v/>
      </c>
      <c r="H15">
        <f>IFERROR(rachunek!J14/rachunek!I14,0)</f>
        <v/>
      </c>
      <c r="I15">
        <f>IFERROR(rachunek!K14/rachunek!J14,0)</f>
        <v/>
      </c>
      <c r="J15">
        <f>IFERROR(rachunek!L14/rachunek!K14,0)</f>
        <v/>
      </c>
      <c r="K15">
        <f>IFERROR(rachunek!M14/rachunek!L14,0)</f>
        <v/>
      </c>
      <c r="L15">
        <f>IFERROR(rachunek!N14/rachunek!M14,0)</f>
        <v/>
      </c>
      <c r="M15">
        <f>IFERROR(rachunek!O14/rachunek!N14,0)</f>
        <v/>
      </c>
      <c r="N15">
        <f>IFERROR(rachunek!P14/rachunek!O14,0)</f>
        <v/>
      </c>
      <c r="O15">
        <f>IFERROR(rachunek!Q14/rachunek!P14,0)</f>
        <v/>
      </c>
      <c r="P15">
        <f>IFERROR(rachunek!R14/rachunek!Q14,0)</f>
        <v/>
      </c>
      <c r="Q15">
        <f>IFERROR(rachunek!S14/rachunek!R14,0)</f>
        <v/>
      </c>
      <c r="R15">
        <f>IFERROR(rachunek!T14/rachunek!S14,0)</f>
        <v/>
      </c>
      <c r="S15">
        <f>IFERROR(rachunek!U14/rachunek!T14,0)</f>
        <v/>
      </c>
    </row>
    <row r="16">
      <c r="A16" s="342" t="inlineStr">
        <is>
          <t xml:space="preserve"> - podatek akcyzowy</t>
        </is>
      </c>
      <c r="B16" s="1126" t="inlineStr">
        <is>
          <t>x</t>
        </is>
      </c>
      <c r="C16" s="1124">
        <f>IFERROR(rachunek!D15/rachunek!C15,0)</f>
        <v/>
      </c>
      <c r="D16" s="1119">
        <f>IFERROR(rachunek!F15/rachunek!D15,0)</f>
        <v/>
      </c>
      <c r="E16" s="1121">
        <f>IFERROR(rachunek!G15/rachunek!F15,0)</f>
        <v/>
      </c>
      <c r="F16" s="1121">
        <f>IFERROR(rachunek!H15/rachunek!G15,0)</f>
        <v/>
      </c>
      <c r="G16" s="1127">
        <f>IFERROR(rachunek!I15/rachunek!H15,0)</f>
        <v/>
      </c>
      <c r="H16">
        <f>IFERROR(rachunek!J15/rachunek!I15,0)</f>
        <v/>
      </c>
      <c r="I16">
        <f>IFERROR(rachunek!K15/rachunek!J15,0)</f>
        <v/>
      </c>
      <c r="J16">
        <f>IFERROR(rachunek!L15/rachunek!K15,0)</f>
        <v/>
      </c>
      <c r="K16">
        <f>IFERROR(rachunek!M15/rachunek!L15,0)</f>
        <v/>
      </c>
      <c r="L16">
        <f>IFERROR(rachunek!N15/rachunek!M15,0)</f>
        <v/>
      </c>
      <c r="M16">
        <f>IFERROR(rachunek!O15/rachunek!N15,0)</f>
        <v/>
      </c>
      <c r="N16">
        <f>IFERROR(rachunek!P15/rachunek!O15,0)</f>
        <v/>
      </c>
      <c r="O16">
        <f>IFERROR(rachunek!Q15/rachunek!P15,0)</f>
        <v/>
      </c>
      <c r="P16">
        <f>IFERROR(rachunek!R15/rachunek!Q15,0)</f>
        <v/>
      </c>
      <c r="Q16">
        <f>IFERROR(rachunek!S15/rachunek!R15,0)</f>
        <v/>
      </c>
      <c r="R16">
        <f>IFERROR(rachunek!T15/rachunek!S15,0)</f>
        <v/>
      </c>
      <c r="S16">
        <f>IFERROR(rachunek!U15/rachunek!T15,0)</f>
        <v/>
      </c>
    </row>
    <row r="17">
      <c r="A17" s="342" t="inlineStr">
        <is>
          <t>IV. Wynagrodzenia</t>
        </is>
      </c>
      <c r="B17" s="1126" t="inlineStr">
        <is>
          <t>x</t>
        </is>
      </c>
      <c r="C17" s="1124">
        <f>IFERROR(rachunek!D16/rachunek!C16,0)</f>
        <v/>
      </c>
      <c r="D17" s="1119">
        <f>IFERROR(rachunek!F16/rachunek!D16,0)</f>
        <v/>
      </c>
      <c r="E17" s="1121">
        <f>IFERROR(rachunek!G16/rachunek!F16,0)</f>
        <v/>
      </c>
      <c r="F17" s="1121">
        <f>IFERROR(rachunek!H16/rachunek!G16,0)</f>
        <v/>
      </c>
      <c r="G17" s="1127">
        <f>IFERROR(rachunek!I16/rachunek!H16,0)</f>
        <v/>
      </c>
      <c r="H17">
        <f>IFERROR(rachunek!J16/rachunek!I16,0)</f>
        <v/>
      </c>
      <c r="I17">
        <f>IFERROR(rachunek!K16/rachunek!J16,0)</f>
        <v/>
      </c>
      <c r="J17">
        <f>IFERROR(rachunek!L16/rachunek!K16,0)</f>
        <v/>
      </c>
      <c r="K17">
        <f>IFERROR(rachunek!M16/rachunek!L16,0)</f>
        <v/>
      </c>
      <c r="L17">
        <f>IFERROR(rachunek!N16/rachunek!M16,0)</f>
        <v/>
      </c>
      <c r="M17">
        <f>IFERROR(rachunek!O16/rachunek!N16,0)</f>
        <v/>
      </c>
      <c r="N17">
        <f>IFERROR(rachunek!P16/rachunek!O16,0)</f>
        <v/>
      </c>
      <c r="O17">
        <f>IFERROR(rachunek!Q16/rachunek!P16,0)</f>
        <v/>
      </c>
      <c r="P17">
        <f>IFERROR(rachunek!R16/rachunek!Q16,0)</f>
        <v/>
      </c>
      <c r="Q17">
        <f>IFERROR(rachunek!S16/rachunek!R16,0)</f>
        <v/>
      </c>
      <c r="R17">
        <f>IFERROR(rachunek!T16/rachunek!S16,0)</f>
        <v/>
      </c>
      <c r="S17">
        <f>IFERROR(rachunek!U16/rachunek!T16,0)</f>
        <v/>
      </c>
    </row>
    <row r="18">
      <c r="A18" s="342" t="inlineStr">
        <is>
          <t>V. Ubezpieczenia społeczne i inne świadczenia, w tym:</t>
        </is>
      </c>
      <c r="B18" s="1126" t="inlineStr">
        <is>
          <t>x</t>
        </is>
      </c>
      <c r="C18" s="1124">
        <f>IFERROR(rachunek!D17/rachunek!C17,0)</f>
        <v/>
      </c>
      <c r="D18" s="1119">
        <f>IFERROR(rachunek!F17/rachunek!D17,0)</f>
        <v/>
      </c>
      <c r="E18" s="1121">
        <f>IFERROR(rachunek!G17/rachunek!F17,0)</f>
        <v/>
      </c>
      <c r="F18" s="1121">
        <f>IFERROR(rachunek!H17/rachunek!G17,0)</f>
        <v/>
      </c>
      <c r="G18" s="1127">
        <f>IFERROR(rachunek!I17/rachunek!H17,0)</f>
        <v/>
      </c>
      <c r="H18">
        <f>IFERROR(rachunek!J17/rachunek!I17,0)</f>
        <v/>
      </c>
      <c r="I18">
        <f>IFERROR(rachunek!K17/rachunek!J17,0)</f>
        <v/>
      </c>
      <c r="J18">
        <f>IFERROR(rachunek!L17/rachunek!K17,0)</f>
        <v/>
      </c>
      <c r="K18">
        <f>IFERROR(rachunek!M17/rachunek!L17,0)</f>
        <v/>
      </c>
      <c r="L18">
        <f>IFERROR(rachunek!N17/rachunek!M17,0)</f>
        <v/>
      </c>
      <c r="M18">
        <f>IFERROR(rachunek!O17/rachunek!N17,0)</f>
        <v/>
      </c>
      <c r="N18">
        <f>IFERROR(rachunek!P17/rachunek!O17,0)</f>
        <v/>
      </c>
      <c r="O18">
        <f>IFERROR(rachunek!Q17/rachunek!P17,0)</f>
        <v/>
      </c>
      <c r="P18">
        <f>IFERROR(rachunek!R17/rachunek!Q17,0)</f>
        <v/>
      </c>
      <c r="Q18">
        <f>IFERROR(rachunek!S17/rachunek!R17,0)</f>
        <v/>
      </c>
      <c r="R18">
        <f>IFERROR(rachunek!T17/rachunek!S17,0)</f>
        <v/>
      </c>
      <c r="S18">
        <f>IFERROR(rachunek!U17/rachunek!T17,0)</f>
        <v/>
      </c>
    </row>
    <row r="19">
      <c r="A19" s="350" t="inlineStr">
        <is>
          <t xml:space="preserve">  -  emerytalne</t>
        </is>
      </c>
      <c r="B19" s="1126" t="inlineStr">
        <is>
          <t>x</t>
        </is>
      </c>
      <c r="C19" s="1124">
        <f>IFERROR(rachunek!D18/rachunek!C18,0)</f>
        <v/>
      </c>
      <c r="D19" s="1119">
        <f>IFERROR(rachunek!F18/rachunek!D18,0)</f>
        <v/>
      </c>
      <c r="E19" s="1121">
        <f>IFERROR(rachunek!G18/rachunek!F18,0)</f>
        <v/>
      </c>
      <c r="F19" s="1121">
        <f>IFERROR(rachunek!H18/rachunek!G18,0)</f>
        <v/>
      </c>
      <c r="G19" s="1127">
        <f>IFERROR(rachunek!I18/rachunek!H18,0)</f>
        <v/>
      </c>
      <c r="H19">
        <f>IFERROR(rachunek!J18/rachunek!I18,0)</f>
        <v/>
      </c>
      <c r="I19">
        <f>IFERROR(rachunek!K18/rachunek!J18,0)</f>
        <v/>
      </c>
      <c r="J19">
        <f>IFERROR(rachunek!L18/rachunek!K18,0)</f>
        <v/>
      </c>
      <c r="K19">
        <f>IFERROR(rachunek!M18/rachunek!L18,0)</f>
        <v/>
      </c>
      <c r="L19">
        <f>IFERROR(rachunek!N18/rachunek!M18,0)</f>
        <v/>
      </c>
      <c r="M19">
        <f>IFERROR(rachunek!O18/rachunek!N18,0)</f>
        <v/>
      </c>
      <c r="N19">
        <f>IFERROR(rachunek!P18/rachunek!O18,0)</f>
        <v/>
      </c>
      <c r="O19">
        <f>IFERROR(rachunek!Q18/rachunek!P18,0)</f>
        <v/>
      </c>
      <c r="P19">
        <f>IFERROR(rachunek!R18/rachunek!Q18,0)</f>
        <v/>
      </c>
      <c r="Q19">
        <f>IFERROR(rachunek!S18/rachunek!R18,0)</f>
        <v/>
      </c>
      <c r="R19">
        <f>IFERROR(rachunek!T18/rachunek!S18,0)</f>
        <v/>
      </c>
      <c r="S19">
        <f>IFERROR(rachunek!U18/rachunek!T18,0)</f>
        <v/>
      </c>
    </row>
    <row r="20">
      <c r="A20" s="342" t="inlineStr">
        <is>
          <t>VI. Pozostałe koszty</t>
        </is>
      </c>
      <c r="B20" s="1126" t="inlineStr">
        <is>
          <t>x</t>
        </is>
      </c>
      <c r="C20" s="1124">
        <f>IFERROR(rachunek!D19/rachunek!C19,0)</f>
        <v/>
      </c>
      <c r="D20" s="1119">
        <f>IFERROR(rachunek!F19/rachunek!D19,0)</f>
        <v/>
      </c>
      <c r="E20" s="1121">
        <f>IFERROR(rachunek!G19/rachunek!F19,0)</f>
        <v/>
      </c>
      <c r="F20" s="1121">
        <f>IFERROR(rachunek!H19/rachunek!G19,0)</f>
        <v/>
      </c>
      <c r="G20" s="1127">
        <f>IFERROR(rachunek!I19/rachunek!H19,0)</f>
        <v/>
      </c>
      <c r="H20">
        <f>IFERROR(rachunek!J19/rachunek!I19,0)</f>
        <v/>
      </c>
      <c r="I20">
        <f>IFERROR(rachunek!K19/rachunek!J19,0)</f>
        <v/>
      </c>
      <c r="J20">
        <f>IFERROR(rachunek!L19/rachunek!K19,0)</f>
        <v/>
      </c>
      <c r="K20">
        <f>IFERROR(rachunek!M19/rachunek!L19,0)</f>
        <v/>
      </c>
      <c r="L20">
        <f>IFERROR(rachunek!N19/rachunek!M19,0)</f>
        <v/>
      </c>
      <c r="M20">
        <f>IFERROR(rachunek!O19/rachunek!N19,0)</f>
        <v/>
      </c>
      <c r="N20">
        <f>IFERROR(rachunek!P19/rachunek!O19,0)</f>
        <v/>
      </c>
      <c r="O20">
        <f>IFERROR(rachunek!Q19/rachunek!P19,0)</f>
        <v/>
      </c>
      <c r="P20">
        <f>IFERROR(rachunek!R19/rachunek!Q19,0)</f>
        <v/>
      </c>
      <c r="Q20">
        <f>IFERROR(rachunek!S19/rachunek!R19,0)</f>
        <v/>
      </c>
      <c r="R20">
        <f>IFERROR(rachunek!T19/rachunek!S19,0)</f>
        <v/>
      </c>
      <c r="S20">
        <f>IFERROR(rachunek!U19/rachunek!T19,0)</f>
        <v/>
      </c>
    </row>
    <row r="21" ht="13.5" customHeight="1" s="248" thickBot="1">
      <c r="A21" s="351" t="inlineStr">
        <is>
          <t>VII. Wartość sprzedanych towarów i materiałów</t>
        </is>
      </c>
      <c r="B21" s="1128" t="inlineStr">
        <is>
          <t>x</t>
        </is>
      </c>
      <c r="C21" s="1129">
        <f>IFERROR(rachunek!D20/rachunek!C20,0)</f>
        <v/>
      </c>
      <c r="D21" s="1130">
        <f>IFERROR(rachunek!F20/rachunek!D20,0)</f>
        <v/>
      </c>
      <c r="E21" s="1131">
        <f>IFERROR(rachunek!G20/rachunek!F20,0)</f>
        <v/>
      </c>
      <c r="F21" s="1131">
        <f>IFERROR(rachunek!H20/rachunek!G20,0)</f>
        <v/>
      </c>
      <c r="G21" s="1132">
        <f>IFERROR(rachunek!I20/rachunek!H20,0)</f>
        <v/>
      </c>
      <c r="H21">
        <f>IFERROR(rachunek!J20/rachunek!I20,0)</f>
        <v/>
      </c>
      <c r="I21">
        <f>IFERROR(rachunek!K20/rachunek!J20,0)</f>
        <v/>
      </c>
      <c r="J21">
        <f>IFERROR(rachunek!L20/rachunek!K20,0)</f>
        <v/>
      </c>
      <c r="K21">
        <f>IFERROR(rachunek!M20/rachunek!L20,0)</f>
        <v/>
      </c>
      <c r="L21">
        <f>IFERROR(rachunek!N20/rachunek!M20,0)</f>
        <v/>
      </c>
      <c r="M21">
        <f>IFERROR(rachunek!O20/rachunek!N20,0)</f>
        <v/>
      </c>
      <c r="N21">
        <f>IFERROR(rachunek!P20/rachunek!O20,0)</f>
        <v/>
      </c>
      <c r="O21">
        <f>IFERROR(rachunek!Q20/rachunek!P20,0)</f>
        <v/>
      </c>
      <c r="P21">
        <f>IFERROR(rachunek!R20/rachunek!Q20,0)</f>
        <v/>
      </c>
      <c r="Q21">
        <f>IFERROR(rachunek!S20/rachunek!R20,0)</f>
        <v/>
      </c>
      <c r="R21">
        <f>IFERROR(rachunek!T20/rachunek!S20,0)</f>
        <v/>
      </c>
      <c r="S21">
        <f>IFERROR(rachunek!U20/rachunek!T20,0)</f>
        <v/>
      </c>
    </row>
    <row r="22">
      <c r="A22" s="152" t="n"/>
      <c r="B22" s="1133" t="n"/>
      <c r="C22" s="1134" t="n"/>
      <c r="D22" s="1134" t="n"/>
      <c r="E22" s="1134" t="n"/>
      <c r="F22" s="1134" t="n"/>
      <c r="G22" s="1134" t="n"/>
    </row>
    <row r="23" ht="13.5" customHeight="1" s="248" thickBot="1">
      <c r="A23" s="1135" t="inlineStr">
        <is>
          <t>STRUKTURA PRZYCHODÓW</t>
        </is>
      </c>
      <c r="B23" s="1134" t="n"/>
      <c r="C23" s="1134" t="n"/>
      <c r="D23" s="1134" t="n"/>
      <c r="E23" s="1134" t="n"/>
      <c r="F23" s="1134" t="n"/>
      <c r="G23" s="1134" t="n"/>
    </row>
    <row r="24" ht="13.5" customHeight="1" s="248" thickBot="1">
      <c r="A24" s="339" t="inlineStr">
        <is>
          <t>Przychody netto ze sprzedaży i zrównane z nimi</t>
        </is>
      </c>
      <c r="B24" s="1116">
        <f>B26+B27+B28+B29</f>
        <v/>
      </c>
      <c r="C24" s="1116">
        <f>C26+C27+C28+C29</f>
        <v/>
      </c>
      <c r="D24" s="1116">
        <f>D26+D27+D28+D29</f>
        <v/>
      </c>
      <c r="E24" s="1116">
        <f>E26+E27+E28+E29</f>
        <v/>
      </c>
      <c r="F24" s="1116">
        <f>F26+F27+F28+F29</f>
        <v/>
      </c>
      <c r="G24" s="1117">
        <f>G26+G27+G28+G29</f>
        <v/>
      </c>
      <c r="H24">
        <f>H26+H27+H28+H29</f>
        <v/>
      </c>
      <c r="I24">
        <f>I26+I27+I28+I29</f>
        <v/>
      </c>
      <c r="J24">
        <f>J26+J27+J28+J29</f>
        <v/>
      </c>
      <c r="K24">
        <f>K26+K27+K28+K29</f>
        <v/>
      </c>
      <c r="L24">
        <f>L26+L27+L28+L29</f>
        <v/>
      </c>
      <c r="M24">
        <f>M26+M27+M28+M29</f>
        <v/>
      </c>
      <c r="N24">
        <f>N26+N27+N28+N29</f>
        <v/>
      </c>
      <c r="O24">
        <f>O26+O27+O28+O29</f>
        <v/>
      </c>
      <c r="P24">
        <f>P26+P27+P28+P29</f>
        <v/>
      </c>
      <c r="Q24">
        <f>Q26+Q27+Q28+Q29</f>
        <v/>
      </c>
      <c r="R24">
        <f>R26+R27+R28+R29</f>
        <v/>
      </c>
      <c r="S24">
        <f>S26+S27+S28+S29</f>
        <v/>
      </c>
    </row>
    <row r="25">
      <c r="A25" s="340" t="inlineStr">
        <is>
          <t xml:space="preserve"> - od jednostek powiązanych</t>
        </is>
      </c>
      <c r="B25" s="1119">
        <f>IFERROR(rachunek!C5/rachunek!C$4,0)</f>
        <v/>
      </c>
      <c r="C25" s="1119">
        <f>IFERROR(rachunek!D5/rachunek!D$4,0)</f>
        <v/>
      </c>
      <c r="D25" s="1119">
        <f>IFERROR(rachunek!F5/rachunek!F$4,0)</f>
        <v/>
      </c>
      <c r="E25" s="1119">
        <f>IFERROR(rachunek!G5/rachunek!G$4,0)</f>
        <v/>
      </c>
      <c r="F25" s="1119">
        <f>IFERROR(rachunek!H5/rachunek!H$4,0)</f>
        <v/>
      </c>
      <c r="G25" s="1125">
        <f>IFERROR(rachunek!I5/rachunek!I$4,0)</f>
        <v/>
      </c>
      <c r="H25">
        <f>IFERROR(rachunek!J5/rachunek!J$4,0)</f>
        <v/>
      </c>
      <c r="I25">
        <f>IFERROR(rachunek!K5/rachunek!K$4,0)</f>
        <v/>
      </c>
      <c r="J25">
        <f>IFERROR(rachunek!L5/rachunek!L$4,0)</f>
        <v/>
      </c>
      <c r="K25">
        <f>IFERROR(rachunek!M5/rachunek!M$4,0)</f>
        <v/>
      </c>
      <c r="L25">
        <f>IFERROR(rachunek!N5/rachunek!N$4,0)</f>
        <v/>
      </c>
      <c r="M25">
        <f>IFERROR(rachunek!O5/rachunek!O$4,0)</f>
        <v/>
      </c>
      <c r="N25">
        <f>IFERROR(rachunek!P5/rachunek!P$4,0)</f>
        <v/>
      </c>
      <c r="O25">
        <f>IFERROR(rachunek!Q5/rachunek!Q$4,0)</f>
        <v/>
      </c>
      <c r="P25">
        <f>IFERROR(rachunek!R5/rachunek!R$4,0)</f>
        <v/>
      </c>
      <c r="Q25">
        <f>IFERROR(rachunek!S5/rachunek!S$4,0)</f>
        <v/>
      </c>
      <c r="R25">
        <f>IFERROR(rachunek!T5/rachunek!T$4,0)</f>
        <v/>
      </c>
      <c r="S25">
        <f>IFERROR(rachunek!U5/rachunek!U$4,0)</f>
        <v/>
      </c>
    </row>
    <row r="26">
      <c r="A26" s="342" t="inlineStr">
        <is>
          <t>I. Przychody netto ze sprzedaży produktów i usług</t>
        </is>
      </c>
      <c r="B26" s="1121">
        <f>IFERROR(rachunek!C6/rachunek!C$4,0)</f>
        <v/>
      </c>
      <c r="C26" s="1121">
        <f>IFERROR(rachunek!D6/rachunek!D$4,0)</f>
        <v/>
      </c>
      <c r="D26" s="1121">
        <f>IFERROR(rachunek!F6/rachunek!F$4,0)</f>
        <v/>
      </c>
      <c r="E26" s="1121">
        <f>IFERROR(rachunek!G6/rachunek!G$4,0)</f>
        <v/>
      </c>
      <c r="F26" s="1121">
        <f>IFERROR(rachunek!H6/rachunek!H$4,0)</f>
        <v/>
      </c>
      <c r="G26" s="1127">
        <f>IFERROR(rachunek!I6/rachunek!I$4,0)</f>
        <v/>
      </c>
      <c r="H26">
        <f>IFERROR(rachunek!J6/rachunek!J$4,0)</f>
        <v/>
      </c>
      <c r="I26">
        <f>IFERROR(rachunek!K6/rachunek!K$4,0)</f>
        <v/>
      </c>
      <c r="J26">
        <f>IFERROR(rachunek!L6/rachunek!L$4,0)</f>
        <v/>
      </c>
      <c r="K26">
        <f>IFERROR(rachunek!M6/rachunek!M$4,0)</f>
        <v/>
      </c>
      <c r="L26">
        <f>IFERROR(rachunek!N6/rachunek!N$4,0)</f>
        <v/>
      </c>
      <c r="M26">
        <f>IFERROR(rachunek!O6/rachunek!O$4,0)</f>
        <v/>
      </c>
      <c r="N26">
        <f>IFERROR(rachunek!P6/rachunek!P$4,0)</f>
        <v/>
      </c>
      <c r="O26">
        <f>IFERROR(rachunek!Q6/rachunek!Q$4,0)</f>
        <v/>
      </c>
      <c r="P26">
        <f>IFERROR(rachunek!R6/rachunek!R$4,0)</f>
        <v/>
      </c>
      <c r="Q26">
        <f>IFERROR(rachunek!S6/rachunek!S$4,0)</f>
        <v/>
      </c>
      <c r="R26">
        <f>IFERROR(rachunek!T6/rachunek!T$4,0)</f>
        <v/>
      </c>
      <c r="S26">
        <f>IFERROR(rachunek!U6/rachunek!U$4,0)</f>
        <v/>
      </c>
    </row>
    <row r="27" ht="22.5" customHeight="1" s="248">
      <c r="A27" s="344" t="inlineStr">
        <is>
          <t>II.Zmiana stanu produktów (zwiększenie – wartość dodatnia, zmniejszenie – wartość ujemna)</t>
        </is>
      </c>
      <c r="B27" s="1121">
        <f>IFERROR(rachunek!C7/rachunek!C$4,0)</f>
        <v/>
      </c>
      <c r="C27" s="1121">
        <f>IFERROR(rachunek!D7/rachunek!D$4,0)</f>
        <v/>
      </c>
      <c r="D27" s="1121">
        <f>IFERROR(rachunek!F7/rachunek!F$4,0)</f>
        <v/>
      </c>
      <c r="E27" s="1121">
        <f>IFERROR(rachunek!G7/rachunek!G$4,0)</f>
        <v/>
      </c>
      <c r="F27" s="1121">
        <f>IFERROR(rachunek!H7/rachunek!H$4,0)</f>
        <v/>
      </c>
      <c r="G27" s="1127">
        <f>IFERROR(rachunek!I7/rachunek!I$4,0)</f>
        <v/>
      </c>
      <c r="H27">
        <f>IFERROR(rachunek!J7/rachunek!J$4,0)</f>
        <v/>
      </c>
      <c r="I27">
        <f>IFERROR(rachunek!K7/rachunek!K$4,0)</f>
        <v/>
      </c>
      <c r="J27">
        <f>IFERROR(rachunek!L7/rachunek!L$4,0)</f>
        <v/>
      </c>
      <c r="K27">
        <f>IFERROR(rachunek!M7/rachunek!M$4,0)</f>
        <v/>
      </c>
      <c r="L27">
        <f>IFERROR(rachunek!N7/rachunek!N$4,0)</f>
        <v/>
      </c>
      <c r="M27">
        <f>IFERROR(rachunek!O7/rachunek!O$4,0)</f>
        <v/>
      </c>
      <c r="N27">
        <f>IFERROR(rachunek!P7/rachunek!P$4,0)</f>
        <v/>
      </c>
      <c r="O27">
        <f>IFERROR(rachunek!Q7/rachunek!Q$4,0)</f>
        <v/>
      </c>
      <c r="P27">
        <f>IFERROR(rachunek!R7/rachunek!R$4,0)</f>
        <v/>
      </c>
      <c r="Q27">
        <f>IFERROR(rachunek!S7/rachunek!S$4,0)</f>
        <v/>
      </c>
      <c r="R27">
        <f>IFERROR(rachunek!T7/rachunek!T$4,0)</f>
        <v/>
      </c>
      <c r="S27">
        <f>IFERROR(rachunek!U7/rachunek!U$4,0)</f>
        <v/>
      </c>
    </row>
    <row r="28" ht="22.5" customHeight="1" s="248">
      <c r="A28" s="345" t="inlineStr">
        <is>
          <t>III.Koszt wytworzenia produktów na własne potrzeby jednostki</t>
        </is>
      </c>
      <c r="B28" s="1121">
        <f>IFERROR(rachunek!C8/rachunek!C$4,0)</f>
        <v/>
      </c>
      <c r="C28" s="1121">
        <f>IFERROR(rachunek!D8/rachunek!D$4,0)</f>
        <v/>
      </c>
      <c r="D28" s="1121">
        <f>IFERROR(rachunek!F8/rachunek!F$4,0)</f>
        <v/>
      </c>
      <c r="E28" s="1121">
        <f>IFERROR(rachunek!G8/rachunek!G$4,0)</f>
        <v/>
      </c>
      <c r="F28" s="1121">
        <f>IFERROR(rachunek!H8/rachunek!H$4,0)</f>
        <v/>
      </c>
      <c r="G28" s="1127">
        <f>IFERROR(rachunek!I8/rachunek!I$4,0)</f>
        <v/>
      </c>
      <c r="H28">
        <f>IFERROR(rachunek!J8/rachunek!J$4,0)</f>
        <v/>
      </c>
      <c r="I28">
        <f>IFERROR(rachunek!K8/rachunek!K$4,0)</f>
        <v/>
      </c>
      <c r="J28">
        <f>IFERROR(rachunek!L8/rachunek!L$4,0)</f>
        <v/>
      </c>
      <c r="K28">
        <f>IFERROR(rachunek!M8/rachunek!M$4,0)</f>
        <v/>
      </c>
      <c r="L28">
        <f>IFERROR(rachunek!N8/rachunek!N$4,0)</f>
        <v/>
      </c>
      <c r="M28">
        <f>IFERROR(rachunek!O8/rachunek!O$4,0)</f>
        <v/>
      </c>
      <c r="N28">
        <f>IFERROR(rachunek!P8/rachunek!P$4,0)</f>
        <v/>
      </c>
      <c r="O28">
        <f>IFERROR(rachunek!Q8/rachunek!Q$4,0)</f>
        <v/>
      </c>
      <c r="P28">
        <f>IFERROR(rachunek!R8/rachunek!R$4,0)</f>
        <v/>
      </c>
      <c r="Q28">
        <f>IFERROR(rachunek!S8/rachunek!S$4,0)</f>
        <v/>
      </c>
      <c r="R28">
        <f>IFERROR(rachunek!T8/rachunek!T$4,0)</f>
        <v/>
      </c>
      <c r="S28">
        <f>IFERROR(rachunek!U8/rachunek!U$4,0)</f>
        <v/>
      </c>
    </row>
    <row r="29" ht="13.5" customHeight="1" s="248" thickBot="1">
      <c r="A29" s="346" t="inlineStr">
        <is>
          <t>IV.Przychody netto ze sprzedazy towarów i materiałów</t>
        </is>
      </c>
      <c r="B29" s="1131">
        <f>IFERROR(rachunek!C9/rachunek!C$4,0)</f>
        <v/>
      </c>
      <c r="C29" s="1131">
        <f>IFERROR(rachunek!D9/rachunek!D$4,0)</f>
        <v/>
      </c>
      <c r="D29" s="1131">
        <f>IFERROR(rachunek!F9/rachunek!F$4,0)</f>
        <v/>
      </c>
      <c r="E29" s="1131">
        <f>IFERROR(rachunek!G9/rachunek!G$4,0)</f>
        <v/>
      </c>
      <c r="F29" s="1131">
        <f>IFERROR(rachunek!H9/rachunek!H$4,0)</f>
        <v/>
      </c>
      <c r="G29" s="1132">
        <f>IFERROR(rachunek!I9/rachunek!I$4,0)</f>
        <v/>
      </c>
      <c r="H29">
        <f>IFERROR(rachunek!J9/rachunek!J$4,0)</f>
        <v/>
      </c>
      <c r="I29">
        <f>IFERROR(rachunek!K9/rachunek!K$4,0)</f>
        <v/>
      </c>
      <c r="J29">
        <f>IFERROR(rachunek!L9/rachunek!L$4,0)</f>
        <v/>
      </c>
      <c r="K29">
        <f>IFERROR(rachunek!M9/rachunek!M$4,0)</f>
        <v/>
      </c>
      <c r="L29">
        <f>IFERROR(rachunek!N9/rachunek!N$4,0)</f>
        <v/>
      </c>
      <c r="M29">
        <f>IFERROR(rachunek!O9/rachunek!O$4,0)</f>
        <v/>
      </c>
      <c r="N29">
        <f>IFERROR(rachunek!P9/rachunek!P$4,0)</f>
        <v/>
      </c>
      <c r="O29">
        <f>IFERROR(rachunek!Q9/rachunek!Q$4,0)</f>
        <v/>
      </c>
      <c r="P29">
        <f>IFERROR(rachunek!R9/rachunek!R$4,0)</f>
        <v/>
      </c>
      <c r="Q29">
        <f>IFERROR(rachunek!S9/rachunek!S$4,0)</f>
        <v/>
      </c>
      <c r="R29">
        <f>IFERROR(rachunek!T9/rachunek!T$4,0)</f>
        <v/>
      </c>
      <c r="S29">
        <f>IFERROR(rachunek!U9/rachunek!U$4,0)</f>
        <v/>
      </c>
    </row>
    <row r="30">
      <c r="A30" s="53" t="n"/>
      <c r="B30" s="6" t="n"/>
      <c r="C30" s="1134" t="n"/>
      <c r="D30" s="1134" t="n"/>
      <c r="E30" s="1134" t="n"/>
      <c r="F30" s="1134" t="n"/>
      <c r="G30" s="1134" t="n"/>
    </row>
    <row r="31" ht="15.75" customHeight="1" s="248" thickBot="1">
      <c r="A31" s="55" t="inlineStr">
        <is>
          <t>STRUKTURA KOSZTÓW</t>
        </is>
      </c>
      <c r="B31" s="977" t="n"/>
      <c r="C31" s="977" t="n"/>
      <c r="D31" s="977" t="n"/>
      <c r="E31" s="977" t="n"/>
      <c r="F31" s="977" t="n"/>
      <c r="G31" s="977" t="n"/>
    </row>
    <row r="32" ht="13.5" customHeight="1" s="248" thickBot="1">
      <c r="A32" s="44" t="inlineStr">
        <is>
          <t>Koszty działalności operacyjnej</t>
        </is>
      </c>
      <c r="B32" s="1136">
        <f>B33+B34+B35+B36+B38+B39+B41+B42</f>
        <v/>
      </c>
      <c r="C32" s="1136">
        <f>C33+C34+C35+C36+C38+C39+C41+C42</f>
        <v/>
      </c>
      <c r="D32" s="1136">
        <f>D33+D34+D35+D36+D38+D39+D41+D42</f>
        <v/>
      </c>
      <c r="E32" s="1136">
        <f>E33+E34+E35+E36+E38+E39+E41+E42</f>
        <v/>
      </c>
      <c r="F32" s="1136">
        <f>F33+F34+F35+F36+F38+F39+F41+F42</f>
        <v/>
      </c>
      <c r="G32" s="1136">
        <f>G33+G34+G35+G36+G38+G39+G41+G42</f>
        <v/>
      </c>
      <c r="H32">
        <f>H33+H34+H35+H36+H38+H39+H41+H42</f>
        <v/>
      </c>
      <c r="I32">
        <f>I33+I34+I35+I36+I38+I39+I41+I42</f>
        <v/>
      </c>
      <c r="J32">
        <f>J33+J34+J35+J36+J38+J39+J41+J42</f>
        <v/>
      </c>
      <c r="K32">
        <f>K33+K34+K35+K36+K38+K39+K41+K42</f>
        <v/>
      </c>
      <c r="L32">
        <f>L33+L34+L35+L36+L38+L39+L41+L42</f>
        <v/>
      </c>
      <c r="M32">
        <f>M33+M34+M35+M36+M38+M39+M41+M42</f>
        <v/>
      </c>
      <c r="N32">
        <f>N33+N34+N35+N36+N38+N39+N41+N42</f>
        <v/>
      </c>
      <c r="O32">
        <f>O33+O34+O35+O36+O38+O39+O41+O42</f>
        <v/>
      </c>
      <c r="P32">
        <f>P33+P34+P35+P36+P38+P39+P41+P42</f>
        <v/>
      </c>
      <c r="Q32">
        <f>Q33+Q34+Q35+Q36+Q38+Q39+Q41+Q42</f>
        <v/>
      </c>
      <c r="R32">
        <f>R33+R34+R35+R36+R38+R39+R41+R42</f>
        <v/>
      </c>
      <c r="S32">
        <f>S33+S34+S35+S36+S38+S39+S41+S42</f>
        <v/>
      </c>
    </row>
    <row r="33">
      <c r="A33" s="241" t="inlineStr">
        <is>
          <t>I. Amortyzacja</t>
        </is>
      </c>
      <c r="B33" s="1119">
        <f>IFERROR(rachunek!C11/rachunek!C$10,0)</f>
        <v/>
      </c>
      <c r="C33" s="1119">
        <f>IFERROR(rachunek!D11/rachunek!D$10,0)</f>
        <v/>
      </c>
      <c r="D33" s="1119">
        <f>IFERROR(rachunek!F11/rachunek!F$10,0)</f>
        <v/>
      </c>
      <c r="E33" s="1119">
        <f>IFERROR(rachunek!G11/rachunek!G$10,0)</f>
        <v/>
      </c>
      <c r="F33" s="1119">
        <f>IFERROR(rachunek!H11/rachunek!H$10,0)</f>
        <v/>
      </c>
      <c r="G33" s="1119">
        <f>IFERROR(rachunek!I11/rachunek!I$10,0)</f>
        <v/>
      </c>
      <c r="H33">
        <f>IFERROR(rachunek!J11/rachunek!J$10,0)</f>
        <v/>
      </c>
      <c r="I33">
        <f>IFERROR(rachunek!K11/rachunek!K$10,0)</f>
        <v/>
      </c>
      <c r="J33">
        <f>IFERROR(rachunek!L11/rachunek!L$10,0)</f>
        <v/>
      </c>
      <c r="K33">
        <f>IFERROR(rachunek!M11/rachunek!M$10,0)</f>
        <v/>
      </c>
      <c r="L33">
        <f>IFERROR(rachunek!N11/rachunek!N$10,0)</f>
        <v/>
      </c>
      <c r="M33">
        <f>IFERROR(rachunek!O11/rachunek!O$10,0)</f>
        <v/>
      </c>
      <c r="N33">
        <f>IFERROR(rachunek!P11/rachunek!P$10,0)</f>
        <v/>
      </c>
      <c r="O33">
        <f>IFERROR(rachunek!Q11/rachunek!Q$10,0)</f>
        <v/>
      </c>
      <c r="P33">
        <f>IFERROR(rachunek!R11/rachunek!R$10,0)</f>
        <v/>
      </c>
      <c r="Q33">
        <f>IFERROR(rachunek!S11/rachunek!S$10,0)</f>
        <v/>
      </c>
      <c r="R33">
        <f>IFERROR(rachunek!T11/rachunek!T$10,0)</f>
        <v/>
      </c>
      <c r="S33">
        <f>IFERROR(rachunek!U11/rachunek!U$10,0)</f>
        <v/>
      </c>
    </row>
    <row r="34">
      <c r="A34" s="241" t="inlineStr">
        <is>
          <t>II. Zużycie materiałów i energii</t>
        </is>
      </c>
      <c r="B34" s="1119">
        <f>IFERROR(rachunek!C12/rachunek!C$10,0)</f>
        <v/>
      </c>
      <c r="C34" s="1119">
        <f>IFERROR(rachunek!D12/rachunek!D$10,0)</f>
        <v/>
      </c>
      <c r="D34" s="1119">
        <f>IFERROR(rachunek!F12/rachunek!F$10,0)</f>
        <v/>
      </c>
      <c r="E34" s="1119">
        <f>IFERROR(rachunek!G12/rachunek!G$10,0)</f>
        <v/>
      </c>
      <c r="F34" s="1119">
        <f>IFERROR(rachunek!H12/rachunek!H$10,0)</f>
        <v/>
      </c>
      <c r="G34" s="1119">
        <f>IFERROR(rachunek!I12/rachunek!I$10,0)</f>
        <v/>
      </c>
      <c r="H34">
        <f>IFERROR(rachunek!J12/rachunek!J$10,0)</f>
        <v/>
      </c>
      <c r="I34">
        <f>IFERROR(rachunek!K12/rachunek!K$10,0)</f>
        <v/>
      </c>
      <c r="J34">
        <f>IFERROR(rachunek!L12/rachunek!L$10,0)</f>
        <v/>
      </c>
      <c r="K34">
        <f>IFERROR(rachunek!M12/rachunek!M$10,0)</f>
        <v/>
      </c>
      <c r="L34">
        <f>IFERROR(rachunek!N12/rachunek!N$10,0)</f>
        <v/>
      </c>
      <c r="M34">
        <f>IFERROR(rachunek!O12/rachunek!O$10,0)</f>
        <v/>
      </c>
      <c r="N34">
        <f>IFERROR(rachunek!P12/rachunek!P$10,0)</f>
        <v/>
      </c>
      <c r="O34">
        <f>IFERROR(rachunek!Q12/rachunek!Q$10,0)</f>
        <v/>
      </c>
      <c r="P34">
        <f>IFERROR(rachunek!R12/rachunek!R$10,0)</f>
        <v/>
      </c>
      <c r="Q34">
        <f>IFERROR(rachunek!S12/rachunek!S$10,0)</f>
        <v/>
      </c>
      <c r="R34">
        <f>IFERROR(rachunek!T12/rachunek!T$10,0)</f>
        <v/>
      </c>
      <c r="S34">
        <f>IFERROR(rachunek!U12/rachunek!U$10,0)</f>
        <v/>
      </c>
    </row>
    <row r="35">
      <c r="A35" s="241" t="inlineStr">
        <is>
          <t>III. Usługi obce</t>
        </is>
      </c>
      <c r="B35" s="1119">
        <f>IFERROR(rachunek!C13/rachunek!C$10,0)</f>
        <v/>
      </c>
      <c r="C35" s="1119">
        <f>IFERROR(rachunek!D13/rachunek!D$10,0)</f>
        <v/>
      </c>
      <c r="D35" s="1119">
        <f>IFERROR(rachunek!F13/rachunek!F$10,0)</f>
        <v/>
      </c>
      <c r="E35" s="1119">
        <f>IFERROR(rachunek!G13/rachunek!G$10,0)</f>
        <v/>
      </c>
      <c r="F35" s="1119">
        <f>IFERROR(rachunek!H13/rachunek!H$10,0)</f>
        <v/>
      </c>
      <c r="G35" s="1119">
        <f>IFERROR(rachunek!I13/rachunek!I$10,0)</f>
        <v/>
      </c>
      <c r="H35">
        <f>IFERROR(rachunek!J13/rachunek!J$10,0)</f>
        <v/>
      </c>
      <c r="I35">
        <f>IFERROR(rachunek!K13/rachunek!K$10,0)</f>
        <v/>
      </c>
      <c r="J35">
        <f>IFERROR(rachunek!L13/rachunek!L$10,0)</f>
        <v/>
      </c>
      <c r="K35">
        <f>IFERROR(rachunek!M13/rachunek!M$10,0)</f>
        <v/>
      </c>
      <c r="L35">
        <f>IFERROR(rachunek!N13/rachunek!N$10,0)</f>
        <v/>
      </c>
      <c r="M35">
        <f>IFERROR(rachunek!O13/rachunek!O$10,0)</f>
        <v/>
      </c>
      <c r="N35">
        <f>IFERROR(rachunek!P13/rachunek!P$10,0)</f>
        <v/>
      </c>
      <c r="O35">
        <f>IFERROR(rachunek!Q13/rachunek!Q$10,0)</f>
        <v/>
      </c>
      <c r="P35">
        <f>IFERROR(rachunek!R13/rachunek!R$10,0)</f>
        <v/>
      </c>
      <c r="Q35">
        <f>IFERROR(rachunek!S13/rachunek!S$10,0)</f>
        <v/>
      </c>
      <c r="R35">
        <f>IFERROR(rachunek!T13/rachunek!T$10,0)</f>
        <v/>
      </c>
      <c r="S35">
        <f>IFERROR(rachunek!U13/rachunek!U$10,0)</f>
        <v/>
      </c>
    </row>
    <row r="36">
      <c r="A36" s="241" t="inlineStr">
        <is>
          <t>IV. Podatki i oplaty, w tym:</t>
        </is>
      </c>
      <c r="B36" s="1119">
        <f>IFERROR(rachunek!C14/rachunek!C$10,0)</f>
        <v/>
      </c>
      <c r="C36" s="1119">
        <f>IFERROR(rachunek!D14/rachunek!D$10,0)</f>
        <v/>
      </c>
      <c r="D36" s="1119">
        <f>IFERROR(rachunek!F14/rachunek!F$10,0)</f>
        <v/>
      </c>
      <c r="E36" s="1119">
        <f>IFERROR(rachunek!G14/rachunek!G$10,0)</f>
        <v/>
      </c>
      <c r="F36" s="1119">
        <f>IFERROR(rachunek!H14/rachunek!H$10,0)</f>
        <v/>
      </c>
      <c r="G36" s="1119">
        <f>IFERROR(rachunek!I14/rachunek!I$10,0)</f>
        <v/>
      </c>
      <c r="H36">
        <f>IFERROR(rachunek!J14/rachunek!J$10,0)</f>
        <v/>
      </c>
      <c r="I36">
        <f>IFERROR(rachunek!K14/rachunek!K$10,0)</f>
        <v/>
      </c>
      <c r="J36">
        <f>IFERROR(rachunek!L14/rachunek!L$10,0)</f>
        <v/>
      </c>
      <c r="K36">
        <f>IFERROR(rachunek!M14/rachunek!M$10,0)</f>
        <v/>
      </c>
      <c r="L36">
        <f>IFERROR(rachunek!N14/rachunek!N$10,0)</f>
        <v/>
      </c>
      <c r="M36">
        <f>IFERROR(rachunek!O14/rachunek!O$10,0)</f>
        <v/>
      </c>
      <c r="N36">
        <f>IFERROR(rachunek!P14/rachunek!P$10,0)</f>
        <v/>
      </c>
      <c r="O36">
        <f>IFERROR(rachunek!Q14/rachunek!Q$10,0)</f>
        <v/>
      </c>
      <c r="P36">
        <f>IFERROR(rachunek!R14/rachunek!R$10,0)</f>
        <v/>
      </c>
      <c r="Q36">
        <f>IFERROR(rachunek!S14/rachunek!S$10,0)</f>
        <v/>
      </c>
      <c r="R36">
        <f>IFERROR(rachunek!T14/rachunek!T$10,0)</f>
        <v/>
      </c>
      <c r="S36">
        <f>IFERROR(rachunek!U14/rachunek!U$10,0)</f>
        <v/>
      </c>
    </row>
    <row r="37">
      <c r="A37" s="241" t="inlineStr">
        <is>
          <t xml:space="preserve"> - podatek akcyzowy</t>
        </is>
      </c>
      <c r="B37" s="1119">
        <f>IFERROR(rachunek!C15/rachunek!C$10,0)</f>
        <v/>
      </c>
      <c r="C37" s="1119">
        <f>IFERROR(rachunek!D15/rachunek!D$10,0)</f>
        <v/>
      </c>
      <c r="D37" s="1119">
        <f>IFERROR(rachunek!F15/rachunek!F$10,0)</f>
        <v/>
      </c>
      <c r="E37" s="1119">
        <f>IFERROR(rachunek!G15/rachunek!G$10,0)</f>
        <v/>
      </c>
      <c r="F37" s="1119">
        <f>IFERROR(rachunek!H15/rachunek!H$10,0)</f>
        <v/>
      </c>
      <c r="G37" s="1119">
        <f>IFERROR(rachunek!I15/rachunek!I$10,0)</f>
        <v/>
      </c>
      <c r="H37">
        <f>IFERROR(rachunek!J15/rachunek!J$10,0)</f>
        <v/>
      </c>
      <c r="I37">
        <f>IFERROR(rachunek!K15/rachunek!K$10,0)</f>
        <v/>
      </c>
      <c r="J37">
        <f>IFERROR(rachunek!L15/rachunek!L$10,0)</f>
        <v/>
      </c>
      <c r="K37">
        <f>IFERROR(rachunek!M15/rachunek!M$10,0)</f>
        <v/>
      </c>
      <c r="L37">
        <f>IFERROR(rachunek!N15/rachunek!N$10,0)</f>
        <v/>
      </c>
      <c r="M37">
        <f>IFERROR(rachunek!O15/rachunek!O$10,0)</f>
        <v/>
      </c>
      <c r="N37">
        <f>IFERROR(rachunek!P15/rachunek!P$10,0)</f>
        <v/>
      </c>
      <c r="O37">
        <f>IFERROR(rachunek!Q15/rachunek!Q$10,0)</f>
        <v/>
      </c>
      <c r="P37">
        <f>IFERROR(rachunek!R15/rachunek!R$10,0)</f>
        <v/>
      </c>
      <c r="Q37">
        <f>IFERROR(rachunek!S15/rachunek!S$10,0)</f>
        <v/>
      </c>
      <c r="R37">
        <f>IFERROR(rachunek!T15/rachunek!T$10,0)</f>
        <v/>
      </c>
      <c r="S37">
        <f>IFERROR(rachunek!U15/rachunek!U$10,0)</f>
        <v/>
      </c>
    </row>
    <row r="38">
      <c r="A38" s="241" t="inlineStr">
        <is>
          <t>V. Wynagrodzenia</t>
        </is>
      </c>
      <c r="B38" s="1119">
        <f>IFERROR(rachunek!C16/rachunek!C$10,0)</f>
        <v/>
      </c>
      <c r="C38" s="1119">
        <f>IFERROR(rachunek!D16/rachunek!D$10,0)</f>
        <v/>
      </c>
      <c r="D38" s="1119">
        <f>IFERROR(rachunek!F16/rachunek!F$10,0)</f>
        <v/>
      </c>
      <c r="E38" s="1119">
        <f>IFERROR(rachunek!G16/rachunek!G$10,0)</f>
        <v/>
      </c>
      <c r="F38" s="1119">
        <f>IFERROR(rachunek!H16/rachunek!H$10,0)</f>
        <v/>
      </c>
      <c r="G38" s="1119">
        <f>IFERROR(rachunek!I16/rachunek!I$10,0)</f>
        <v/>
      </c>
      <c r="H38">
        <f>IFERROR(rachunek!J16/rachunek!J$10,0)</f>
        <v/>
      </c>
      <c r="I38">
        <f>IFERROR(rachunek!K16/rachunek!K$10,0)</f>
        <v/>
      </c>
      <c r="J38">
        <f>IFERROR(rachunek!L16/rachunek!L$10,0)</f>
        <v/>
      </c>
      <c r="K38">
        <f>IFERROR(rachunek!M16/rachunek!M$10,0)</f>
        <v/>
      </c>
      <c r="L38">
        <f>IFERROR(rachunek!N16/rachunek!N$10,0)</f>
        <v/>
      </c>
      <c r="M38">
        <f>IFERROR(rachunek!O16/rachunek!O$10,0)</f>
        <v/>
      </c>
      <c r="N38">
        <f>IFERROR(rachunek!P16/rachunek!P$10,0)</f>
        <v/>
      </c>
      <c r="O38">
        <f>IFERROR(rachunek!Q16/rachunek!Q$10,0)</f>
        <v/>
      </c>
      <c r="P38">
        <f>IFERROR(rachunek!R16/rachunek!R$10,0)</f>
        <v/>
      </c>
      <c r="Q38">
        <f>IFERROR(rachunek!S16/rachunek!S$10,0)</f>
        <v/>
      </c>
      <c r="R38">
        <f>IFERROR(rachunek!T16/rachunek!T$10,0)</f>
        <v/>
      </c>
      <c r="S38">
        <f>IFERROR(rachunek!U16/rachunek!U$10,0)</f>
        <v/>
      </c>
    </row>
    <row r="39">
      <c r="A39" s="241" t="inlineStr">
        <is>
          <t>VI. Ubezpieczenia społeczne i inne świadczenia, w tym:</t>
        </is>
      </c>
      <c r="B39" s="1119">
        <f>IFERROR(rachunek!C17/rachunek!C$10,0)</f>
        <v/>
      </c>
      <c r="C39" s="1119">
        <f>IFERROR(rachunek!D17/rachunek!D$10,0)</f>
        <v/>
      </c>
      <c r="D39" s="1119">
        <f>IFERROR(rachunek!F17/rachunek!F$10,0)</f>
        <v/>
      </c>
      <c r="E39" s="1119">
        <f>IFERROR(rachunek!G17/rachunek!G$10,0)</f>
        <v/>
      </c>
      <c r="F39" s="1119">
        <f>IFERROR(rachunek!H17/rachunek!H$10,0)</f>
        <v/>
      </c>
      <c r="G39" s="1119">
        <f>IFERROR(rachunek!I17/rachunek!I$10,0)</f>
        <v/>
      </c>
      <c r="H39">
        <f>IFERROR(rachunek!J17/rachunek!J$10,0)</f>
        <v/>
      </c>
      <c r="I39">
        <f>IFERROR(rachunek!K17/rachunek!K$10,0)</f>
        <v/>
      </c>
      <c r="J39">
        <f>IFERROR(rachunek!L17/rachunek!L$10,0)</f>
        <v/>
      </c>
      <c r="K39">
        <f>IFERROR(rachunek!M17/rachunek!M$10,0)</f>
        <v/>
      </c>
      <c r="L39">
        <f>IFERROR(rachunek!N17/rachunek!N$10,0)</f>
        <v/>
      </c>
      <c r="M39">
        <f>IFERROR(rachunek!O17/rachunek!O$10,0)</f>
        <v/>
      </c>
      <c r="N39">
        <f>IFERROR(rachunek!P17/rachunek!P$10,0)</f>
        <v/>
      </c>
      <c r="O39">
        <f>IFERROR(rachunek!Q17/rachunek!Q$10,0)</f>
        <v/>
      </c>
      <c r="P39">
        <f>IFERROR(rachunek!R17/rachunek!R$10,0)</f>
        <v/>
      </c>
      <c r="Q39">
        <f>IFERROR(rachunek!S17/rachunek!S$10,0)</f>
        <v/>
      </c>
      <c r="R39">
        <f>IFERROR(rachunek!T17/rachunek!T$10,0)</f>
        <v/>
      </c>
      <c r="S39">
        <f>IFERROR(rachunek!U17/rachunek!U$10,0)</f>
        <v/>
      </c>
    </row>
    <row r="40">
      <c r="A40" s="154" t="inlineStr">
        <is>
          <t xml:space="preserve">  -  emerytalne</t>
        </is>
      </c>
      <c r="B40" s="1119">
        <f>IFERROR(rachunek!C18/rachunek!C$10,0)</f>
        <v/>
      </c>
      <c r="C40" s="1119">
        <f>IFERROR(rachunek!D18/rachunek!D$10,0)</f>
        <v/>
      </c>
      <c r="D40" s="1119">
        <f>IFERROR(rachunek!F18/rachunek!F$10,0)</f>
        <v/>
      </c>
      <c r="E40" s="1119">
        <f>IFERROR(rachunek!G18/rachunek!G$10,0)</f>
        <v/>
      </c>
      <c r="F40" s="1119">
        <f>IFERROR(rachunek!H18/rachunek!H$10,0)</f>
        <v/>
      </c>
      <c r="G40" s="1119">
        <f>IFERROR(rachunek!I18/rachunek!I$10,0)</f>
        <v/>
      </c>
      <c r="H40">
        <f>IFERROR(rachunek!J18/rachunek!J$10,0)</f>
        <v/>
      </c>
      <c r="I40">
        <f>IFERROR(rachunek!K18/rachunek!K$10,0)</f>
        <v/>
      </c>
      <c r="J40">
        <f>IFERROR(rachunek!L18/rachunek!L$10,0)</f>
        <v/>
      </c>
      <c r="K40">
        <f>IFERROR(rachunek!M18/rachunek!M$10,0)</f>
        <v/>
      </c>
      <c r="L40">
        <f>IFERROR(rachunek!N18/rachunek!N$10,0)</f>
        <v/>
      </c>
      <c r="M40">
        <f>IFERROR(rachunek!O18/rachunek!O$10,0)</f>
        <v/>
      </c>
      <c r="N40">
        <f>IFERROR(rachunek!P18/rachunek!P$10,0)</f>
        <v/>
      </c>
      <c r="O40">
        <f>IFERROR(rachunek!Q18/rachunek!Q$10,0)</f>
        <v/>
      </c>
      <c r="P40">
        <f>IFERROR(rachunek!R18/rachunek!R$10,0)</f>
        <v/>
      </c>
      <c r="Q40">
        <f>IFERROR(rachunek!S18/rachunek!S$10,0)</f>
        <v/>
      </c>
      <c r="R40">
        <f>IFERROR(rachunek!T18/rachunek!T$10,0)</f>
        <v/>
      </c>
      <c r="S40">
        <f>IFERROR(rachunek!U18/rachunek!U$10,0)</f>
        <v/>
      </c>
    </row>
    <row r="41">
      <c r="A41" s="241" t="inlineStr">
        <is>
          <t>VII. Pozostałe koszty</t>
        </is>
      </c>
      <c r="B41" s="1119">
        <f>IFERROR(rachunek!C19/rachunek!C$10,0)</f>
        <v/>
      </c>
      <c r="C41" s="1119">
        <f>IFERROR(rachunek!D19/rachunek!D$10,0)</f>
        <v/>
      </c>
      <c r="D41" s="1119">
        <f>IFERROR(rachunek!F19/rachunek!F$10,0)</f>
        <v/>
      </c>
      <c r="E41" s="1119">
        <f>IFERROR(rachunek!G19/rachunek!G$10,0)</f>
        <v/>
      </c>
      <c r="F41" s="1119">
        <f>IFERROR(rachunek!H19/rachunek!H$10,0)</f>
        <v/>
      </c>
      <c r="G41" s="1119">
        <f>IFERROR(rachunek!I19/rachunek!I$10,0)</f>
        <v/>
      </c>
      <c r="H41">
        <f>IFERROR(rachunek!J19/rachunek!J$10,0)</f>
        <v/>
      </c>
      <c r="I41">
        <f>IFERROR(rachunek!K19/rachunek!K$10,0)</f>
        <v/>
      </c>
      <c r="J41">
        <f>IFERROR(rachunek!L19/rachunek!L$10,0)</f>
        <v/>
      </c>
      <c r="K41">
        <f>IFERROR(rachunek!M19/rachunek!M$10,0)</f>
        <v/>
      </c>
      <c r="L41">
        <f>IFERROR(rachunek!N19/rachunek!N$10,0)</f>
        <v/>
      </c>
      <c r="M41">
        <f>IFERROR(rachunek!O19/rachunek!O$10,0)</f>
        <v/>
      </c>
      <c r="N41">
        <f>IFERROR(rachunek!P19/rachunek!P$10,0)</f>
        <v/>
      </c>
      <c r="O41">
        <f>IFERROR(rachunek!Q19/rachunek!Q$10,0)</f>
        <v/>
      </c>
      <c r="P41">
        <f>IFERROR(rachunek!R19/rachunek!R$10,0)</f>
        <v/>
      </c>
      <c r="Q41">
        <f>IFERROR(rachunek!S19/rachunek!S$10,0)</f>
        <v/>
      </c>
      <c r="R41">
        <f>IFERROR(rachunek!T19/rachunek!T$10,0)</f>
        <v/>
      </c>
      <c r="S41">
        <f>IFERROR(rachunek!U19/rachunek!U$10,0)</f>
        <v/>
      </c>
    </row>
    <row r="42">
      <c r="A42" s="154" t="inlineStr">
        <is>
          <t>VIII. Wartość sprzedanych towarów i materiałów</t>
        </is>
      </c>
      <c r="B42" s="1119">
        <f>IFERROR(rachunek!C20/rachunek!C$10,0)</f>
        <v/>
      </c>
      <c r="C42" s="1119">
        <f>IFERROR(rachunek!D20/rachunek!D$10,0)</f>
        <v/>
      </c>
      <c r="D42" s="1119">
        <f>IFERROR(rachunek!F20/rachunek!F$10,0)</f>
        <v/>
      </c>
      <c r="E42" s="1119">
        <f>IFERROR(rachunek!G20/rachunek!G$10,0)</f>
        <v/>
      </c>
      <c r="F42" s="1119">
        <f>IFERROR(rachunek!H20/rachunek!H$10,0)</f>
        <v/>
      </c>
      <c r="G42" s="1119">
        <f>IFERROR(rachunek!I20/rachunek!I$10,0)</f>
        <v/>
      </c>
      <c r="H42">
        <f>IFERROR(rachunek!J20/rachunek!J$10,0)</f>
        <v/>
      </c>
      <c r="I42">
        <f>IFERROR(rachunek!K20/rachunek!K$10,0)</f>
        <v/>
      </c>
      <c r="J42">
        <f>IFERROR(rachunek!L20/rachunek!L$10,0)</f>
        <v/>
      </c>
      <c r="K42">
        <f>IFERROR(rachunek!M20/rachunek!M$10,0)</f>
        <v/>
      </c>
      <c r="L42">
        <f>IFERROR(rachunek!N20/rachunek!N$10,0)</f>
        <v/>
      </c>
      <c r="M42">
        <f>IFERROR(rachunek!O20/rachunek!O$10,0)</f>
        <v/>
      </c>
      <c r="N42">
        <f>IFERROR(rachunek!P20/rachunek!P$10,0)</f>
        <v/>
      </c>
      <c r="O42">
        <f>IFERROR(rachunek!Q20/rachunek!Q$10,0)</f>
        <v/>
      </c>
      <c r="P42">
        <f>IFERROR(rachunek!R20/rachunek!R$10,0)</f>
        <v/>
      </c>
      <c r="Q42">
        <f>IFERROR(rachunek!S20/rachunek!S$10,0)</f>
        <v/>
      </c>
      <c r="R42">
        <f>IFERROR(rachunek!T20/rachunek!T$10,0)</f>
        <v/>
      </c>
      <c r="S42">
        <f>IFERROR(rachunek!U20/rachunek!U$10,0)</f>
        <v/>
      </c>
    </row>
    <row r="43">
      <c r="A43" s="152" t="n"/>
      <c r="B43" s="1134" t="n"/>
      <c r="C43" s="1134" t="n"/>
      <c r="D43" s="1134" t="n"/>
      <c r="E43" s="1134" t="n"/>
      <c r="F43" s="1134" t="n"/>
      <c r="G43" s="1134" t="n"/>
    </row>
    <row r="44">
      <c r="A44" s="246" t="n"/>
      <c r="B44" s="246" t="n"/>
      <c r="C44" s="246" t="n"/>
      <c r="D44" s="246" t="n"/>
      <c r="E44" s="246" t="n"/>
      <c r="F44" s="246" t="n"/>
      <c r="G44" s="246" t="n"/>
    </row>
    <row r="45">
      <c r="A45" s="241" t="inlineStr">
        <is>
          <t>Dynamika zysku na sprzedaży</t>
        </is>
      </c>
      <c r="B45" s="1126" t="inlineStr">
        <is>
          <t>x</t>
        </is>
      </c>
      <c r="C45" s="1121">
        <f>IFERROR(rachunek!D21/rachunek!C21,0)</f>
        <v/>
      </c>
      <c r="D45" s="1121">
        <f>IFERROR(rachunek!F21/rachunek!D21,0)</f>
        <v/>
      </c>
      <c r="E45" s="1121">
        <f>IFERROR(rachunek!G21/rachunek!F21,0)</f>
        <v/>
      </c>
      <c r="F45" s="1121">
        <f>IFERROR(rachunek!H21/rachunek!G21,0)</f>
        <v/>
      </c>
      <c r="G45" s="1121">
        <f>IFERROR(rachunek!I21/rachunek!H21,0)</f>
        <v/>
      </c>
      <c r="H45">
        <f>IFERROR(rachunek!J21/rachunek!I21,0)</f>
        <v/>
      </c>
      <c r="I45">
        <f>IFERROR(rachunek!K21/rachunek!J21,0)</f>
        <v/>
      </c>
      <c r="J45">
        <f>IFERROR(rachunek!L21/rachunek!K21,0)</f>
        <v/>
      </c>
      <c r="K45">
        <f>IFERROR(rachunek!M21/rachunek!L21,0)</f>
        <v/>
      </c>
      <c r="L45">
        <f>IFERROR(rachunek!N21/rachunek!M21,0)</f>
        <v/>
      </c>
      <c r="M45">
        <f>IFERROR(rachunek!O21/rachunek!N21,0)</f>
        <v/>
      </c>
      <c r="N45">
        <f>IFERROR(rachunek!P21/rachunek!O21,0)</f>
        <v/>
      </c>
      <c r="O45">
        <f>IFERROR(rachunek!Q21/rachunek!P21,0)</f>
        <v/>
      </c>
      <c r="P45">
        <f>IFERROR(rachunek!R21/rachunek!Q21,0)</f>
        <v/>
      </c>
      <c r="Q45">
        <f>IFERROR(rachunek!S21/rachunek!R21,0)</f>
        <v/>
      </c>
      <c r="R45">
        <f>IFERROR(rachunek!T21/rachunek!S21,0)</f>
        <v/>
      </c>
      <c r="S45">
        <f>IFERROR(rachunek!U21/rachunek!T21,0)</f>
        <v/>
      </c>
    </row>
    <row r="46">
      <c r="A46" s="241" t="inlineStr">
        <is>
          <t>Dynamika zysku na działalności operacyjnej</t>
        </is>
      </c>
      <c r="B46" s="1126" t="inlineStr">
        <is>
          <t>x</t>
        </is>
      </c>
      <c r="C46" s="1121">
        <f>IFERROR(rachunek!D31/rachunek!C31,0)</f>
        <v/>
      </c>
      <c r="D46" s="1121">
        <f>IFERROR(rachunek!F31/rachunek!D31,0)</f>
        <v/>
      </c>
      <c r="E46" s="1121">
        <f>IFERROR(rachunek!G31/rachunek!F31,0)</f>
        <v/>
      </c>
      <c r="F46" s="1121">
        <f>IFERROR(rachunek!H31/rachunek!G31,0)</f>
        <v/>
      </c>
      <c r="G46" s="1121">
        <f>IFERROR(rachunek!I31/rachunek!H31,0)</f>
        <v/>
      </c>
      <c r="H46">
        <f>IFERROR(rachunek!J31/rachunek!I31,0)</f>
        <v/>
      </c>
      <c r="I46">
        <f>IFERROR(rachunek!K31/rachunek!J31,0)</f>
        <v/>
      </c>
      <c r="J46">
        <f>IFERROR(rachunek!L31/rachunek!K31,0)</f>
        <v/>
      </c>
      <c r="K46">
        <f>IFERROR(rachunek!M31/rachunek!L31,0)</f>
        <v/>
      </c>
      <c r="L46">
        <f>IFERROR(rachunek!N31/rachunek!M31,0)</f>
        <v/>
      </c>
      <c r="M46">
        <f>IFERROR(rachunek!O31/rachunek!N31,0)</f>
        <v/>
      </c>
      <c r="N46">
        <f>IFERROR(rachunek!P31/rachunek!O31,0)</f>
        <v/>
      </c>
      <c r="O46">
        <f>IFERROR(rachunek!Q31/rachunek!P31,0)</f>
        <v/>
      </c>
      <c r="P46">
        <f>IFERROR(rachunek!R31/rachunek!Q31,0)</f>
        <v/>
      </c>
      <c r="Q46">
        <f>IFERROR(rachunek!S31/rachunek!R31,0)</f>
        <v/>
      </c>
      <c r="R46">
        <f>IFERROR(rachunek!T31/rachunek!S31,0)</f>
        <v/>
      </c>
      <c r="S46">
        <f>IFERROR(rachunek!U31/rachunek!T31,0)</f>
        <v/>
      </c>
    </row>
    <row r="47">
      <c r="A47" s="241" t="inlineStr">
        <is>
          <t>Dynamika zysku netto</t>
        </is>
      </c>
      <c r="B47" s="1126" t="inlineStr">
        <is>
          <t>x</t>
        </is>
      </c>
      <c r="C47" s="1121">
        <f>IFERROR(rachunek!D50/rachunek!C50,0)</f>
        <v/>
      </c>
      <c r="D47" s="1121">
        <f>IFERROR(rachunek!F50/rachunek!D50,0)</f>
        <v/>
      </c>
      <c r="E47" s="1121">
        <f>IFERROR(rachunek!G50/rachunek!F50,0)</f>
        <v/>
      </c>
      <c r="F47" s="1121">
        <f>IFERROR(rachunek!H50/rachunek!G50,0)</f>
        <v/>
      </c>
      <c r="G47" s="1121">
        <f>IFERROR(rachunek!I50/rachunek!H50,0)</f>
        <v/>
      </c>
      <c r="H47">
        <f>IFERROR(rachunek!J50/rachunek!I50,0)</f>
        <v/>
      </c>
      <c r="I47">
        <f>IFERROR(rachunek!K50/rachunek!J50,0)</f>
        <v/>
      </c>
      <c r="J47">
        <f>IFERROR(rachunek!L50/rachunek!K50,0)</f>
        <v/>
      </c>
      <c r="K47">
        <f>IFERROR(rachunek!M50/rachunek!L50,0)</f>
        <v/>
      </c>
      <c r="L47">
        <f>IFERROR(rachunek!N50/rachunek!M50,0)</f>
        <v/>
      </c>
      <c r="M47">
        <f>IFERROR(rachunek!O50/rachunek!N50,0)</f>
        <v/>
      </c>
      <c r="N47">
        <f>IFERROR(rachunek!P50/rachunek!O50,0)</f>
        <v/>
      </c>
      <c r="O47">
        <f>IFERROR(rachunek!Q50/rachunek!P50,0)</f>
        <v/>
      </c>
      <c r="P47">
        <f>IFERROR(rachunek!R50/rachunek!Q50,0)</f>
        <v/>
      </c>
      <c r="Q47">
        <f>IFERROR(rachunek!S50/rachunek!R50,0)</f>
        <v/>
      </c>
      <c r="R47">
        <f>IFERROR(rachunek!T50/rachunek!S50,0)</f>
        <v/>
      </c>
      <c r="S47">
        <f>IFERROR(rachunek!U50/rachunek!T50,0)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" right="0.7" top="0.75" bottom="0.75" header="0.3" footer="0.3"/>
  <pageSetup orientation="landscape" paperSize="9" fitToHeight="0"/>
</worksheet>
</file>

<file path=xl/worksheets/sheet9.xml><?xml version="1.0" encoding="utf-8"?>
<worksheet xmlns="http://schemas.openxmlformats.org/spreadsheetml/2006/main">
  <sheetPr>
    <tabColor theme="6" tint="0.3999755851924192"/>
    <outlinePr summaryBelow="1" summaryRight="1"/>
    <pageSetUpPr/>
  </sheetPr>
  <dimension ref="A2:U99"/>
  <sheetViews>
    <sheetView topLeftCell="A49" zoomScale="102" zoomScaleNormal="102" workbookViewId="0">
      <selection activeCell="Q16" sqref="Q16"/>
    </sheetView>
  </sheetViews>
  <sheetFormatPr baseColWidth="8" defaultRowHeight="12.75"/>
  <cols>
    <col width="4.7109375" customWidth="1" style="248" min="1" max="1"/>
    <col width="45.42578125" customWidth="1" style="248" min="2" max="2"/>
    <col hidden="1" width="8.85546875" customWidth="1" style="248" min="3" max="5"/>
    <col width="8.85546875" customWidth="1" style="248" min="6" max="9"/>
    <col width="10.5703125" bestFit="1" customWidth="1" style="248" min="10" max="10"/>
  </cols>
  <sheetData>
    <row r="1" ht="13.5" customHeight="1" s="248" thickBot="1"/>
    <row r="2" ht="13.5" customFormat="1" customHeight="1" s="246" thickBot="1">
      <c r="A2" s="409" t="n"/>
      <c r="B2" s="453">
        <f>rachunek!B2</f>
        <v/>
      </c>
      <c r="C2" s="1137" t="inlineStr">
        <is>
          <t>DYNAMIKA AKTYWÓW</t>
        </is>
      </c>
      <c r="J2" s="246" t="n"/>
    </row>
    <row r="3" ht="15" customFormat="1" customHeight="1" s="246" thickBot="1">
      <c r="A3" s="413" t="n"/>
      <c r="B3" s="414" t="inlineStr">
        <is>
          <t>Wyszczególnienie</t>
        </is>
      </c>
      <c r="C3" s="415">
        <f>rachunek!C3</f>
        <v/>
      </c>
      <c r="D3" s="415">
        <f>rachunek!D3</f>
        <v/>
      </c>
      <c r="E3" s="415">
        <f>rachunek!E3</f>
        <v/>
      </c>
      <c r="F3" s="415">
        <f>rachunek!F3</f>
        <v/>
      </c>
      <c r="G3" s="415">
        <f>rachunek!G3</f>
        <v/>
      </c>
      <c r="H3" s="415">
        <f>rachunek!H3</f>
        <v/>
      </c>
      <c r="I3" s="416">
        <f>rachunek!I3</f>
        <v/>
      </c>
      <c r="J3">
        <f>rachunek!J3</f>
        <v/>
      </c>
      <c r="K3">
        <f>rachunek!K3</f>
        <v/>
      </c>
      <c r="L3">
        <f>rachunek!L3</f>
        <v/>
      </c>
      <c r="M3">
        <f>rachunek!M3</f>
        <v/>
      </c>
      <c r="N3">
        <f>rachunek!N3</f>
        <v/>
      </c>
      <c r="O3">
        <f>rachunek!O3</f>
        <v/>
      </c>
      <c r="P3">
        <f>rachunek!P3</f>
        <v/>
      </c>
      <c r="Q3">
        <f>rachunek!Q3</f>
        <v/>
      </c>
      <c r="R3">
        <f>rachunek!R3</f>
        <v/>
      </c>
      <c r="S3">
        <f>rachunek!S3</f>
        <v/>
      </c>
      <c r="T3">
        <f>rachunek!T3</f>
        <v/>
      </c>
      <c r="U3">
        <f>rachunek!U3</f>
        <v/>
      </c>
    </row>
    <row r="4" ht="15" customFormat="1" customHeight="1" s="246" thickBot="1">
      <c r="A4" s="177" t="inlineStr">
        <is>
          <t>A</t>
        </is>
      </c>
      <c r="B4" s="384" t="inlineStr">
        <is>
          <t>Aktywa trwałe</t>
        </is>
      </c>
      <c r="C4" s="1138" t="n"/>
      <c r="D4" s="1138">
        <f>IFERROR(aktywa_pasywa!D3/aktywa_pasywa!C3,0)</f>
        <v/>
      </c>
      <c r="E4" s="1138" t="n"/>
      <c r="F4" s="1138">
        <f>IFERROR(aktywa_pasywa!F3/aktywa_pasywa!D3,0)</f>
        <v/>
      </c>
      <c r="G4" s="1138">
        <f>IFERROR(aktywa_pasywa!G3/aktywa_pasywa!F3,0)</f>
        <v/>
      </c>
      <c r="H4" s="1138">
        <f>IFERROR(aktywa_pasywa!H3/aktywa_pasywa!G3,0)</f>
        <v/>
      </c>
      <c r="I4" s="1138">
        <f>IFERROR(aktywa_pasywa!I3/aktywa_pasywa!H3,0)</f>
        <v/>
      </c>
      <c r="J4">
        <f>IFERROR(aktywa_pasywa!J3/aktywa_pasywa!I3,0)</f>
        <v/>
      </c>
      <c r="K4">
        <f>IFERROR(aktywa_pasywa!K3/aktywa_pasywa!J3,0)</f>
        <v/>
      </c>
      <c r="L4">
        <f>IFERROR(aktywa_pasywa!L3/aktywa_pasywa!K3,0)</f>
        <v/>
      </c>
      <c r="M4">
        <f>IFERROR(aktywa_pasywa!M3/aktywa_pasywa!L3,0)</f>
        <v/>
      </c>
      <c r="N4">
        <f>IFERROR(aktywa_pasywa!N3/aktywa_pasywa!M3,0)</f>
        <v/>
      </c>
      <c r="O4">
        <f>IFERROR(aktywa_pasywa!O3/aktywa_pasywa!N3,0)</f>
        <v/>
      </c>
      <c r="P4">
        <f>IFERROR(aktywa_pasywa!P3/aktywa_pasywa!O3,0)</f>
        <v/>
      </c>
      <c r="Q4">
        <f>IFERROR(aktywa_pasywa!Q3/aktywa_pasywa!P3,0)</f>
        <v/>
      </c>
      <c r="R4">
        <f>IFERROR(aktywa_pasywa!R3/aktywa_pasywa!Q3,0)</f>
        <v/>
      </c>
      <c r="S4">
        <f>IFERROR(aktywa_pasywa!S3/aktywa_pasywa!R3,0)</f>
        <v/>
      </c>
      <c r="T4">
        <f>IFERROR(aktywa_pasywa!T3/aktywa_pasywa!S3,0)</f>
        <v/>
      </c>
      <c r="U4">
        <f>IFERROR(aktywa_pasywa!U3/aktywa_pasywa!T3,0)</f>
        <v/>
      </c>
    </row>
    <row r="5" ht="15" customFormat="1" customHeight="1" s="246">
      <c r="A5" s="301" t="inlineStr">
        <is>
          <t>I</t>
        </is>
      </c>
      <c r="B5" s="163" t="inlineStr">
        <is>
          <t>Wartości niematerialne i prawne</t>
        </is>
      </c>
      <c r="C5" s="1139" t="n"/>
      <c r="D5" s="1139">
        <f>IFERROR(aktywa_pasywa!D4/aktywa_pasywa!C4,0)</f>
        <v/>
      </c>
      <c r="E5" s="1139" t="n"/>
      <c r="F5" s="1140">
        <f>IFERROR(aktywa_pasywa!F4/aktywa_pasywa!D4,0)</f>
        <v/>
      </c>
      <c r="G5" s="1140">
        <f>IFERROR(aktywa_pasywa!G4/aktywa_pasywa!F4,0)</f>
        <v/>
      </c>
      <c r="H5" s="1140">
        <f>IFERROR(aktywa_pasywa!H4/aktywa_pasywa!G4,0)</f>
        <v/>
      </c>
      <c r="I5" s="1140">
        <f>IFERROR(aktywa_pasywa!I4/aktywa_pasywa!H4,0)</f>
        <v/>
      </c>
      <c r="J5">
        <f>IFERROR(aktywa_pasywa!J4/aktywa_pasywa!I4,0)</f>
        <v/>
      </c>
      <c r="K5">
        <f>IFERROR(aktywa_pasywa!K4/aktywa_pasywa!J4,0)</f>
        <v/>
      </c>
      <c r="L5">
        <f>IFERROR(aktywa_pasywa!L4/aktywa_pasywa!K4,0)</f>
        <v/>
      </c>
      <c r="M5">
        <f>IFERROR(aktywa_pasywa!M4/aktywa_pasywa!L4,0)</f>
        <v/>
      </c>
      <c r="N5">
        <f>IFERROR(aktywa_pasywa!N4/aktywa_pasywa!M4,0)</f>
        <v/>
      </c>
      <c r="O5">
        <f>IFERROR(aktywa_pasywa!O4/aktywa_pasywa!N4,0)</f>
        <v/>
      </c>
      <c r="P5">
        <f>IFERROR(aktywa_pasywa!P4/aktywa_pasywa!O4,0)</f>
        <v/>
      </c>
      <c r="Q5">
        <f>IFERROR(aktywa_pasywa!Q4/aktywa_pasywa!P4,0)</f>
        <v/>
      </c>
      <c r="R5">
        <f>IFERROR(aktywa_pasywa!R4/aktywa_pasywa!Q4,0)</f>
        <v/>
      </c>
      <c r="S5">
        <f>IFERROR(aktywa_pasywa!S4/aktywa_pasywa!R4,0)</f>
        <v/>
      </c>
      <c r="T5">
        <f>IFERROR(aktywa_pasywa!T4/aktywa_pasywa!S4,0)</f>
        <v/>
      </c>
      <c r="U5">
        <f>IFERROR(aktywa_pasywa!U4/aktywa_pasywa!T4,0)</f>
        <v/>
      </c>
    </row>
    <row r="6" ht="15" customFormat="1" customHeight="1" s="246">
      <c r="A6" s="303" t="inlineStr">
        <is>
          <t>II</t>
        </is>
      </c>
      <c r="B6" s="377" t="inlineStr">
        <is>
          <t>Rzeczowe aktywa trwałe</t>
        </is>
      </c>
      <c r="C6" s="1141" t="n"/>
      <c r="D6" s="1141">
        <f>IFERROR(aktywa_pasywa!D5/aktywa_pasywa!C5,0)</f>
        <v/>
      </c>
      <c r="E6" s="1141" t="n"/>
      <c r="F6" s="1141">
        <f>IFERROR(aktywa_pasywa!F5/aktywa_pasywa!D5,0)</f>
        <v/>
      </c>
      <c r="G6" s="1141">
        <f>IFERROR(aktywa_pasywa!G5/aktywa_pasywa!F5,0)</f>
        <v/>
      </c>
      <c r="H6" s="1141">
        <f>IFERROR(aktywa_pasywa!H5/aktywa_pasywa!G5,0)</f>
        <v/>
      </c>
      <c r="I6" s="1142">
        <f>IFERROR(aktywa_pasywa!I5/aktywa_pasywa!H5,0)</f>
        <v/>
      </c>
      <c r="J6">
        <f>IFERROR(aktywa_pasywa!J5/aktywa_pasywa!I5,0)</f>
        <v/>
      </c>
      <c r="K6">
        <f>IFERROR(aktywa_pasywa!K5/aktywa_pasywa!J5,0)</f>
        <v/>
      </c>
      <c r="L6">
        <f>IFERROR(aktywa_pasywa!L5/aktywa_pasywa!K5,0)</f>
        <v/>
      </c>
      <c r="M6">
        <f>IFERROR(aktywa_pasywa!M5/aktywa_pasywa!L5,0)</f>
        <v/>
      </c>
      <c r="N6">
        <f>IFERROR(aktywa_pasywa!N5/aktywa_pasywa!M5,0)</f>
        <v/>
      </c>
      <c r="O6">
        <f>IFERROR(aktywa_pasywa!O5/aktywa_pasywa!N5,0)</f>
        <v/>
      </c>
      <c r="P6">
        <f>IFERROR(aktywa_pasywa!P5/aktywa_pasywa!O5,0)</f>
        <v/>
      </c>
      <c r="Q6">
        <f>IFERROR(aktywa_pasywa!Q5/aktywa_pasywa!P5,0)</f>
        <v/>
      </c>
      <c r="R6">
        <f>IFERROR(aktywa_pasywa!R5/aktywa_pasywa!Q5,0)</f>
        <v/>
      </c>
      <c r="S6">
        <f>IFERROR(aktywa_pasywa!S5/aktywa_pasywa!R5,0)</f>
        <v/>
      </c>
      <c r="T6">
        <f>IFERROR(aktywa_pasywa!T5/aktywa_pasywa!S5,0)</f>
        <v/>
      </c>
      <c r="U6">
        <f>IFERROR(aktywa_pasywa!U5/aktywa_pasywa!T5,0)</f>
        <v/>
      </c>
    </row>
    <row r="7" customFormat="1" s="246">
      <c r="A7" s="305" t="n">
        <v>1</v>
      </c>
      <c r="B7" s="196" t="inlineStr">
        <is>
          <t>Środki trwałe</t>
        </is>
      </c>
      <c r="C7" s="1143" t="n"/>
      <c r="D7" s="1143">
        <f>IFERROR(aktywa_pasywa!D6/aktywa_pasywa!C6,0)</f>
        <v/>
      </c>
      <c r="E7" s="1143" t="n"/>
      <c r="F7" s="1143">
        <f>IFERROR(aktywa_pasywa!F6/aktywa_pasywa!D6,0)</f>
        <v/>
      </c>
      <c r="G7" s="1143">
        <f>IFERROR(aktywa_pasywa!G6/aktywa_pasywa!F6,0)</f>
        <v/>
      </c>
      <c r="H7" s="1143">
        <f>IFERROR(aktywa_pasywa!H6/aktywa_pasywa!G6,0)</f>
        <v/>
      </c>
      <c r="I7" s="1144">
        <f>IFERROR(aktywa_pasywa!I6/aktywa_pasywa!H6,0)</f>
        <v/>
      </c>
      <c r="J7">
        <f>IFERROR(aktywa_pasywa!J6/aktywa_pasywa!I6,0)</f>
        <v/>
      </c>
      <c r="K7">
        <f>IFERROR(aktywa_pasywa!K6/aktywa_pasywa!J6,0)</f>
        <v/>
      </c>
      <c r="L7">
        <f>IFERROR(aktywa_pasywa!L6/aktywa_pasywa!K6,0)</f>
        <v/>
      </c>
      <c r="M7">
        <f>IFERROR(aktywa_pasywa!M6/aktywa_pasywa!L6,0)</f>
        <v/>
      </c>
      <c r="N7">
        <f>IFERROR(aktywa_pasywa!N6/aktywa_pasywa!M6,0)</f>
        <v/>
      </c>
      <c r="O7">
        <f>IFERROR(aktywa_pasywa!O6/aktywa_pasywa!N6,0)</f>
        <v/>
      </c>
      <c r="P7">
        <f>IFERROR(aktywa_pasywa!P6/aktywa_pasywa!O6,0)</f>
        <v/>
      </c>
      <c r="Q7">
        <f>IFERROR(aktywa_pasywa!Q6/aktywa_pasywa!P6,0)</f>
        <v/>
      </c>
      <c r="R7">
        <f>IFERROR(aktywa_pasywa!R6/aktywa_pasywa!Q6,0)</f>
        <v/>
      </c>
      <c r="S7">
        <f>IFERROR(aktywa_pasywa!S6/aktywa_pasywa!R6,0)</f>
        <v/>
      </c>
      <c r="T7">
        <f>IFERROR(aktywa_pasywa!T6/aktywa_pasywa!S6,0)</f>
        <v/>
      </c>
      <c r="U7">
        <f>IFERROR(aktywa_pasywa!U6/aktywa_pasywa!T6,0)</f>
        <v/>
      </c>
    </row>
    <row r="8" customFormat="1" s="246">
      <c r="A8" s="305" t="n">
        <v>2</v>
      </c>
      <c r="B8" s="378" t="inlineStr">
        <is>
          <t>Środki trwałe w budowie</t>
        </is>
      </c>
      <c r="C8" s="1143" t="n"/>
      <c r="D8" s="1143">
        <f>IFERROR(aktywa_pasywa!D7/aktywa_pasywa!C7,0)</f>
        <v/>
      </c>
      <c r="E8" s="1143" t="n"/>
      <c r="F8" s="1143">
        <f>IFERROR(aktywa_pasywa!F7/aktywa_pasywa!D7,0)</f>
        <v/>
      </c>
      <c r="G8" s="1143">
        <f>IFERROR(aktywa_pasywa!G7/aktywa_pasywa!F7,0)</f>
        <v/>
      </c>
      <c r="H8" s="1143">
        <f>IFERROR(aktywa_pasywa!H7/aktywa_pasywa!G7,0)</f>
        <v/>
      </c>
      <c r="I8" s="1144">
        <f>IFERROR(aktywa_pasywa!I7/aktywa_pasywa!H7,0)</f>
        <v/>
      </c>
      <c r="J8" s="1041">
        <f>IFERROR(aktywa_pasywa!J7/aktywa_pasywa!I7,0)</f>
        <v/>
      </c>
      <c r="K8">
        <f>IFERROR(aktywa_pasywa!K7/aktywa_pasywa!J7,0)</f>
        <v/>
      </c>
      <c r="L8">
        <f>IFERROR(aktywa_pasywa!L7/aktywa_pasywa!K7,0)</f>
        <v/>
      </c>
      <c r="M8">
        <f>IFERROR(aktywa_pasywa!M7/aktywa_pasywa!L7,0)</f>
        <v/>
      </c>
      <c r="N8">
        <f>IFERROR(aktywa_pasywa!N7/aktywa_pasywa!M7,0)</f>
        <v/>
      </c>
      <c r="O8">
        <f>IFERROR(aktywa_pasywa!O7/aktywa_pasywa!N7,0)</f>
        <v/>
      </c>
      <c r="P8">
        <f>IFERROR(aktywa_pasywa!P7/aktywa_pasywa!O7,0)</f>
        <v/>
      </c>
      <c r="Q8">
        <f>IFERROR(aktywa_pasywa!Q7/aktywa_pasywa!P7,0)</f>
        <v/>
      </c>
      <c r="R8">
        <f>IFERROR(aktywa_pasywa!R7/aktywa_pasywa!Q7,0)</f>
        <v/>
      </c>
      <c r="S8">
        <f>IFERROR(aktywa_pasywa!S7/aktywa_pasywa!R7,0)</f>
        <v/>
      </c>
      <c r="T8">
        <f>IFERROR(aktywa_pasywa!T7/aktywa_pasywa!S7,0)</f>
        <v/>
      </c>
      <c r="U8">
        <f>IFERROR(aktywa_pasywa!U7/aktywa_pasywa!T7,0)</f>
        <v/>
      </c>
    </row>
    <row r="9" customFormat="1" s="246">
      <c r="A9" s="305" t="n">
        <v>3</v>
      </c>
      <c r="B9" s="196" t="inlineStr">
        <is>
          <t>Zaliczki na środki trwałe</t>
        </is>
      </c>
      <c r="C9" s="1143" t="n"/>
      <c r="D9" s="1143">
        <f>IFERROR(aktywa_pasywa!D8/aktywa_pasywa!C8,0)</f>
        <v/>
      </c>
      <c r="E9" s="1143" t="n"/>
      <c r="F9" s="1143">
        <f>IFERROR(aktywa_pasywa!F8/aktywa_pasywa!D8,0)</f>
        <v/>
      </c>
      <c r="G9" s="1143">
        <f>IFERROR(aktywa_pasywa!G8/aktywa_pasywa!F8,0)</f>
        <v/>
      </c>
      <c r="H9" s="1143">
        <f>IFERROR(aktywa_pasywa!H8/aktywa_pasywa!G8,0)</f>
        <v/>
      </c>
      <c r="I9" s="1144">
        <f>IFERROR(aktywa_pasywa!I8/aktywa_pasywa!H8,0)</f>
        <v/>
      </c>
      <c r="J9" s="1041">
        <f>IFERROR(aktywa_pasywa!J8/aktywa_pasywa!I8,0)</f>
        <v/>
      </c>
      <c r="K9">
        <f>IFERROR(aktywa_pasywa!K8/aktywa_pasywa!J8,0)</f>
        <v/>
      </c>
      <c r="L9">
        <f>IFERROR(aktywa_pasywa!L8/aktywa_pasywa!K8,0)</f>
        <v/>
      </c>
      <c r="M9">
        <f>IFERROR(aktywa_pasywa!M8/aktywa_pasywa!L8,0)</f>
        <v/>
      </c>
      <c r="N9">
        <f>IFERROR(aktywa_pasywa!N8/aktywa_pasywa!M8,0)</f>
        <v/>
      </c>
      <c r="O9">
        <f>IFERROR(aktywa_pasywa!O8/aktywa_pasywa!N8,0)</f>
        <v/>
      </c>
      <c r="P9">
        <f>IFERROR(aktywa_pasywa!P8/aktywa_pasywa!O8,0)</f>
        <v/>
      </c>
      <c r="Q9">
        <f>IFERROR(aktywa_pasywa!Q8/aktywa_pasywa!P8,0)</f>
        <v/>
      </c>
      <c r="R9">
        <f>IFERROR(aktywa_pasywa!R8/aktywa_pasywa!Q8,0)</f>
        <v/>
      </c>
      <c r="S9">
        <f>IFERROR(aktywa_pasywa!S8/aktywa_pasywa!R8,0)</f>
        <v/>
      </c>
      <c r="T9">
        <f>IFERROR(aktywa_pasywa!T8/aktywa_pasywa!S8,0)</f>
        <v/>
      </c>
      <c r="U9">
        <f>IFERROR(aktywa_pasywa!U8/aktywa_pasywa!T8,0)</f>
        <v/>
      </c>
    </row>
    <row r="10" ht="15" customFormat="1" customHeight="1" s="246">
      <c r="A10" s="301" t="inlineStr">
        <is>
          <t>III</t>
        </is>
      </c>
      <c r="B10" s="377" t="inlineStr">
        <is>
          <t>Należności długoterminowe</t>
        </is>
      </c>
      <c r="C10" s="1141" t="n"/>
      <c r="D10" s="1141">
        <f>IFERROR(aktywa_pasywa!D9/aktywa_pasywa!C9,0)</f>
        <v/>
      </c>
      <c r="E10" s="1141" t="n"/>
      <c r="F10" s="1141">
        <f>IFERROR(aktywa_pasywa!F9/aktywa_pasywa!D9,0)</f>
        <v/>
      </c>
      <c r="G10" s="1141">
        <f>IFERROR(aktywa_pasywa!G9/aktywa_pasywa!F9,0)</f>
        <v/>
      </c>
      <c r="H10" s="1141">
        <f>IFERROR(aktywa_pasywa!H9/aktywa_pasywa!G9,0)</f>
        <v/>
      </c>
      <c r="I10" s="1142">
        <f>IFERROR(aktywa_pasywa!I9/aktywa_pasywa!H9,0)</f>
        <v/>
      </c>
      <c r="J10">
        <f>IFERROR(aktywa_pasywa!J9/aktywa_pasywa!I9,0)</f>
        <v/>
      </c>
      <c r="K10">
        <f>IFERROR(aktywa_pasywa!K9/aktywa_pasywa!J9,0)</f>
        <v/>
      </c>
      <c r="L10">
        <f>IFERROR(aktywa_pasywa!L9/aktywa_pasywa!K9,0)</f>
        <v/>
      </c>
      <c r="M10">
        <f>IFERROR(aktywa_pasywa!M9/aktywa_pasywa!L9,0)</f>
        <v/>
      </c>
      <c r="N10">
        <f>IFERROR(aktywa_pasywa!N9/aktywa_pasywa!M9,0)</f>
        <v/>
      </c>
      <c r="O10">
        <f>IFERROR(aktywa_pasywa!O9/aktywa_pasywa!N9,0)</f>
        <v/>
      </c>
      <c r="P10">
        <f>IFERROR(aktywa_pasywa!P9/aktywa_pasywa!O9,0)</f>
        <v/>
      </c>
      <c r="Q10">
        <f>IFERROR(aktywa_pasywa!Q9/aktywa_pasywa!P9,0)</f>
        <v/>
      </c>
      <c r="R10">
        <f>IFERROR(aktywa_pasywa!R9/aktywa_pasywa!Q9,0)</f>
        <v/>
      </c>
      <c r="S10">
        <f>IFERROR(aktywa_pasywa!S9/aktywa_pasywa!R9,0)</f>
        <v/>
      </c>
      <c r="T10">
        <f>IFERROR(aktywa_pasywa!T9/aktywa_pasywa!S9,0)</f>
        <v/>
      </c>
      <c r="U10">
        <f>IFERROR(aktywa_pasywa!U9/aktywa_pasywa!T9,0)</f>
        <v/>
      </c>
    </row>
    <row r="11" customFormat="1" s="246">
      <c r="A11" s="305" t="n">
        <v>1</v>
      </c>
      <c r="B11" s="196" t="inlineStr">
        <is>
          <t>Od jednstek powiązanych</t>
        </is>
      </c>
      <c r="C11" s="1143" t="n"/>
      <c r="D11" s="1143">
        <f>IFERROR(aktywa_pasywa!D10/aktywa_pasywa!C10,0)</f>
        <v/>
      </c>
      <c r="E11" s="1143" t="n"/>
      <c r="F11" s="1143">
        <f>IFERROR(aktywa_pasywa!F10/aktywa_pasywa!D10,0)</f>
        <v/>
      </c>
      <c r="G11" s="1143">
        <f>IFERROR(aktywa_pasywa!G10/aktywa_pasywa!F10,0)</f>
        <v/>
      </c>
      <c r="H11" s="1143">
        <f>IFERROR(aktywa_pasywa!H10/aktywa_pasywa!G10,0)</f>
        <v/>
      </c>
      <c r="I11" s="1144">
        <f>IFERROR(aktywa_pasywa!I10/aktywa_pasywa!H10,0)</f>
        <v/>
      </c>
      <c r="J11">
        <f>IFERROR(aktywa_pasywa!J10/aktywa_pasywa!I10,0)</f>
        <v/>
      </c>
      <c r="K11">
        <f>IFERROR(aktywa_pasywa!K10/aktywa_pasywa!J10,0)</f>
        <v/>
      </c>
      <c r="L11">
        <f>IFERROR(aktywa_pasywa!L10/aktywa_pasywa!K10,0)</f>
        <v/>
      </c>
      <c r="M11">
        <f>IFERROR(aktywa_pasywa!M10/aktywa_pasywa!L10,0)</f>
        <v/>
      </c>
      <c r="N11">
        <f>IFERROR(aktywa_pasywa!N10/aktywa_pasywa!M10,0)</f>
        <v/>
      </c>
      <c r="O11">
        <f>IFERROR(aktywa_pasywa!O10/aktywa_pasywa!N10,0)</f>
        <v/>
      </c>
      <c r="P11">
        <f>IFERROR(aktywa_pasywa!P10/aktywa_pasywa!O10,0)</f>
        <v/>
      </c>
      <c r="Q11">
        <f>IFERROR(aktywa_pasywa!Q10/aktywa_pasywa!P10,0)</f>
        <v/>
      </c>
      <c r="R11">
        <f>IFERROR(aktywa_pasywa!R10/aktywa_pasywa!Q10,0)</f>
        <v/>
      </c>
      <c r="S11">
        <f>IFERROR(aktywa_pasywa!S10/aktywa_pasywa!R10,0)</f>
        <v/>
      </c>
      <c r="T11">
        <f>IFERROR(aktywa_pasywa!T10/aktywa_pasywa!S10,0)</f>
        <v/>
      </c>
      <c r="U11">
        <f>IFERROR(aktywa_pasywa!U10/aktywa_pasywa!T10,0)</f>
        <v/>
      </c>
    </row>
    <row r="12" customFormat="1" s="246">
      <c r="A12" s="305" t="n">
        <v>2</v>
      </c>
      <c r="B12" s="196" t="inlineStr">
        <is>
          <t>Od pozostałych jednostek</t>
        </is>
      </c>
      <c r="C12" s="1143" t="n"/>
      <c r="D12" s="1143">
        <f>IFERROR(aktywa_pasywa!D11/aktywa_pasywa!C11,0)</f>
        <v/>
      </c>
      <c r="E12" s="1143" t="n"/>
      <c r="F12" s="1143">
        <f>IFERROR(aktywa_pasywa!F11/aktywa_pasywa!D11,0)</f>
        <v/>
      </c>
      <c r="G12" s="1143">
        <f>IFERROR(aktywa_pasywa!G11/aktywa_pasywa!F11,0)</f>
        <v/>
      </c>
      <c r="H12" s="1143">
        <f>IFERROR(aktywa_pasywa!H11/aktywa_pasywa!G11,0)</f>
        <v/>
      </c>
      <c r="I12" s="1144">
        <f>IFERROR(aktywa_pasywa!I11/aktywa_pasywa!H11,0)</f>
        <v/>
      </c>
      <c r="J12">
        <f>IFERROR(aktywa_pasywa!J11/aktywa_pasywa!I11,0)</f>
        <v/>
      </c>
      <c r="K12">
        <f>IFERROR(aktywa_pasywa!K11/aktywa_pasywa!J11,0)</f>
        <v/>
      </c>
      <c r="L12">
        <f>IFERROR(aktywa_pasywa!L11/aktywa_pasywa!K11,0)</f>
        <v/>
      </c>
      <c r="M12">
        <f>IFERROR(aktywa_pasywa!M11/aktywa_pasywa!L11,0)</f>
        <v/>
      </c>
      <c r="N12">
        <f>IFERROR(aktywa_pasywa!N11/aktywa_pasywa!M11,0)</f>
        <v/>
      </c>
      <c r="O12">
        <f>IFERROR(aktywa_pasywa!O11/aktywa_pasywa!N11,0)</f>
        <v/>
      </c>
      <c r="P12">
        <f>IFERROR(aktywa_pasywa!P11/aktywa_pasywa!O11,0)</f>
        <v/>
      </c>
      <c r="Q12">
        <f>IFERROR(aktywa_pasywa!Q11/aktywa_pasywa!P11,0)</f>
        <v/>
      </c>
      <c r="R12">
        <f>IFERROR(aktywa_pasywa!R11/aktywa_pasywa!Q11,0)</f>
        <v/>
      </c>
      <c r="S12">
        <f>IFERROR(aktywa_pasywa!S11/aktywa_pasywa!R11,0)</f>
        <v/>
      </c>
      <c r="T12">
        <f>IFERROR(aktywa_pasywa!T11/aktywa_pasywa!S11,0)</f>
        <v/>
      </c>
      <c r="U12">
        <f>IFERROR(aktywa_pasywa!U11/aktywa_pasywa!T11,0)</f>
        <v/>
      </c>
    </row>
    <row r="13" ht="15" customFormat="1" customHeight="1" s="246">
      <c r="A13" s="301" t="inlineStr">
        <is>
          <t>IV</t>
        </is>
      </c>
      <c r="B13" s="377" t="inlineStr">
        <is>
          <t>Inwestycje długoterminowe</t>
        </is>
      </c>
      <c r="C13" s="1141" t="n"/>
      <c r="D13" s="1141">
        <f>IFERROR(aktywa_pasywa!D12/aktywa_pasywa!C12,0)</f>
        <v/>
      </c>
      <c r="E13" s="1141" t="n"/>
      <c r="F13" s="1141">
        <f>IFERROR(aktywa_pasywa!F12/aktywa_pasywa!D12,0)</f>
        <v/>
      </c>
      <c r="G13" s="1141">
        <f>IFERROR(aktywa_pasywa!G12/aktywa_pasywa!F12,0)</f>
        <v/>
      </c>
      <c r="H13" s="1141">
        <f>IFERROR(aktywa_pasywa!H12/aktywa_pasywa!G12,0)</f>
        <v/>
      </c>
      <c r="I13" s="1142">
        <f>IFERROR(aktywa_pasywa!I12/aktywa_pasywa!H12,0)</f>
        <v/>
      </c>
      <c r="J13">
        <f>IFERROR(aktywa_pasywa!J12/aktywa_pasywa!I12,0)</f>
        <v/>
      </c>
      <c r="K13">
        <f>IFERROR(aktywa_pasywa!K12/aktywa_pasywa!J12,0)</f>
        <v/>
      </c>
      <c r="L13">
        <f>IFERROR(aktywa_pasywa!L12/aktywa_pasywa!K12,0)</f>
        <v/>
      </c>
      <c r="M13">
        <f>IFERROR(aktywa_pasywa!M12/aktywa_pasywa!L12,0)</f>
        <v/>
      </c>
      <c r="N13">
        <f>IFERROR(aktywa_pasywa!N12/aktywa_pasywa!M12,0)</f>
        <v/>
      </c>
      <c r="O13">
        <f>IFERROR(aktywa_pasywa!O12/aktywa_pasywa!N12,0)</f>
        <v/>
      </c>
      <c r="P13">
        <f>IFERROR(aktywa_pasywa!P12/aktywa_pasywa!O12,0)</f>
        <v/>
      </c>
      <c r="Q13">
        <f>IFERROR(aktywa_pasywa!Q12/aktywa_pasywa!P12,0)</f>
        <v/>
      </c>
      <c r="R13">
        <f>IFERROR(aktywa_pasywa!R12/aktywa_pasywa!Q12,0)</f>
        <v/>
      </c>
      <c r="S13">
        <f>IFERROR(aktywa_pasywa!S12/aktywa_pasywa!R12,0)</f>
        <v/>
      </c>
      <c r="T13">
        <f>IFERROR(aktywa_pasywa!T12/aktywa_pasywa!S12,0)</f>
        <v/>
      </c>
      <c r="U13">
        <f>IFERROR(aktywa_pasywa!U12/aktywa_pasywa!T12,0)</f>
        <v/>
      </c>
    </row>
    <row r="14" ht="13.15" customFormat="1" customHeight="1" s="246">
      <c r="A14" s="305" t="n">
        <v>1</v>
      </c>
      <c r="B14" s="196" t="inlineStr">
        <is>
          <t>Nieruchomości</t>
        </is>
      </c>
      <c r="C14" s="1143" t="n"/>
      <c r="D14" s="1143">
        <f>IFERROR(aktywa_pasywa!D13/aktywa_pasywa!C13,0)</f>
        <v/>
      </c>
      <c r="E14" s="1143" t="n"/>
      <c r="F14" s="1143">
        <f>IFERROR(aktywa_pasywa!F13/aktywa_pasywa!D13,0)</f>
        <v/>
      </c>
      <c r="G14" s="1143">
        <f>IFERROR(aktywa_pasywa!G13/aktywa_pasywa!F13,0)</f>
        <v/>
      </c>
      <c r="H14" s="1143">
        <f>IFERROR(aktywa_pasywa!H13/aktywa_pasywa!G13,0)</f>
        <v/>
      </c>
      <c r="I14" s="1144">
        <f>IFERROR(aktywa_pasywa!I13/aktywa_pasywa!H13,0)</f>
        <v/>
      </c>
      <c r="J14">
        <f>IFERROR(aktywa_pasywa!J13/aktywa_pasywa!I13,0)</f>
        <v/>
      </c>
      <c r="K14">
        <f>IFERROR(aktywa_pasywa!K13/aktywa_pasywa!J13,0)</f>
        <v/>
      </c>
      <c r="L14">
        <f>IFERROR(aktywa_pasywa!L13/aktywa_pasywa!K13,0)</f>
        <v/>
      </c>
      <c r="M14">
        <f>IFERROR(aktywa_pasywa!M13/aktywa_pasywa!L13,0)</f>
        <v/>
      </c>
      <c r="N14">
        <f>IFERROR(aktywa_pasywa!N13/aktywa_pasywa!M13,0)</f>
        <v/>
      </c>
      <c r="O14">
        <f>IFERROR(aktywa_pasywa!O13/aktywa_pasywa!N13,0)</f>
        <v/>
      </c>
      <c r="P14">
        <f>IFERROR(aktywa_pasywa!P13/aktywa_pasywa!O13,0)</f>
        <v/>
      </c>
      <c r="Q14">
        <f>IFERROR(aktywa_pasywa!Q13/aktywa_pasywa!P13,0)</f>
        <v/>
      </c>
      <c r="R14">
        <f>IFERROR(aktywa_pasywa!R13/aktywa_pasywa!Q13,0)</f>
        <v/>
      </c>
      <c r="S14">
        <f>IFERROR(aktywa_pasywa!S13/aktywa_pasywa!R13,0)</f>
        <v/>
      </c>
      <c r="T14">
        <f>IFERROR(aktywa_pasywa!T13/aktywa_pasywa!S13,0)</f>
        <v/>
      </c>
      <c r="U14">
        <f>IFERROR(aktywa_pasywa!U13/aktywa_pasywa!T13,0)</f>
        <v/>
      </c>
    </row>
    <row r="15" ht="15" customFormat="1" customHeight="1" s="246">
      <c r="A15" s="305" t="n">
        <v>2</v>
      </c>
      <c r="B15" s="196" t="inlineStr">
        <is>
          <t>Wartości niematerialne i prawne</t>
        </is>
      </c>
      <c r="C15" s="1143" t="n"/>
      <c r="D15" s="1143">
        <f>IFERROR(aktywa_pasywa!D14/aktywa_pasywa!C14,0)</f>
        <v/>
      </c>
      <c r="E15" s="1143" t="n"/>
      <c r="F15" s="1143">
        <f>IFERROR(aktywa_pasywa!F14/aktywa_pasywa!D14,0)</f>
        <v/>
      </c>
      <c r="G15" s="1143">
        <f>IFERROR(aktywa_pasywa!G14/aktywa_pasywa!F14,0)</f>
        <v/>
      </c>
      <c r="H15" s="1143">
        <f>IFERROR(aktywa_pasywa!H14/aktywa_pasywa!G14,0)</f>
        <v/>
      </c>
      <c r="I15" s="1144">
        <f>IFERROR(aktywa_pasywa!I14/aktywa_pasywa!H14,0)</f>
        <v/>
      </c>
      <c r="J15">
        <f>IFERROR(aktywa_pasywa!J14/aktywa_pasywa!I14,0)</f>
        <v/>
      </c>
      <c r="K15">
        <f>IFERROR(aktywa_pasywa!K14/aktywa_pasywa!J14,0)</f>
        <v/>
      </c>
      <c r="L15">
        <f>IFERROR(aktywa_pasywa!L14/aktywa_pasywa!K14,0)</f>
        <v/>
      </c>
      <c r="M15">
        <f>IFERROR(aktywa_pasywa!M14/aktywa_pasywa!L14,0)</f>
        <v/>
      </c>
      <c r="N15">
        <f>IFERROR(aktywa_pasywa!N14/aktywa_pasywa!M14,0)</f>
        <v/>
      </c>
      <c r="O15">
        <f>IFERROR(aktywa_pasywa!O14/aktywa_pasywa!N14,0)</f>
        <v/>
      </c>
      <c r="P15">
        <f>IFERROR(aktywa_pasywa!P14/aktywa_pasywa!O14,0)</f>
        <v/>
      </c>
      <c r="Q15">
        <f>IFERROR(aktywa_pasywa!Q14/aktywa_pasywa!P14,0)</f>
        <v/>
      </c>
      <c r="R15">
        <f>IFERROR(aktywa_pasywa!R14/aktywa_pasywa!Q14,0)</f>
        <v/>
      </c>
      <c r="S15">
        <f>IFERROR(aktywa_pasywa!S14/aktywa_pasywa!R14,0)</f>
        <v/>
      </c>
      <c r="T15">
        <f>IFERROR(aktywa_pasywa!T14/aktywa_pasywa!S14,0)</f>
        <v/>
      </c>
      <c r="U15">
        <f>IFERROR(aktywa_pasywa!U14/aktywa_pasywa!T14,0)</f>
        <v/>
      </c>
    </row>
    <row r="16" ht="15" customFormat="1" customHeight="1" s="246">
      <c r="A16" s="305" t="n">
        <v>3</v>
      </c>
      <c r="B16" s="196" t="inlineStr">
        <is>
          <t>Długoterminowe aktywa finansowe, w tym:</t>
        </is>
      </c>
      <c r="C16" s="1143" t="n"/>
      <c r="D16" s="1143">
        <f>IFERROR(aktywa_pasywa!D15/aktywa_pasywa!C15,0)</f>
        <v/>
      </c>
      <c r="E16" s="1143" t="n"/>
      <c r="F16" s="1143">
        <f>IFERROR(aktywa_pasywa!F15/aktywa_pasywa!D15,0)</f>
        <v/>
      </c>
      <c r="G16" s="1143">
        <f>IFERROR(aktywa_pasywa!G15/aktywa_pasywa!F15,0)</f>
        <v/>
      </c>
      <c r="H16" s="1143">
        <f>IFERROR(aktywa_pasywa!H15/aktywa_pasywa!G15,0)</f>
        <v/>
      </c>
      <c r="I16" s="1144">
        <f>IFERROR(aktywa_pasywa!I15/aktywa_pasywa!H15,0)</f>
        <v/>
      </c>
      <c r="J16">
        <f>IFERROR(aktywa_pasywa!J15/aktywa_pasywa!I15,0)</f>
        <v/>
      </c>
      <c r="K16">
        <f>IFERROR(aktywa_pasywa!K15/aktywa_pasywa!J15,0)</f>
        <v/>
      </c>
      <c r="L16">
        <f>IFERROR(aktywa_pasywa!L15/aktywa_pasywa!K15,0)</f>
        <v/>
      </c>
      <c r="M16">
        <f>IFERROR(aktywa_pasywa!M15/aktywa_pasywa!L15,0)</f>
        <v/>
      </c>
      <c r="N16">
        <f>IFERROR(aktywa_pasywa!N15/aktywa_pasywa!M15,0)</f>
        <v/>
      </c>
      <c r="O16">
        <f>IFERROR(aktywa_pasywa!O15/aktywa_pasywa!N15,0)</f>
        <v/>
      </c>
      <c r="P16">
        <f>IFERROR(aktywa_pasywa!P15/aktywa_pasywa!O15,0)</f>
        <v/>
      </c>
      <c r="Q16">
        <f>IFERROR(aktywa_pasywa!Q15/aktywa_pasywa!P15,0)</f>
        <v/>
      </c>
      <c r="R16">
        <f>IFERROR(aktywa_pasywa!R15/aktywa_pasywa!Q15,0)</f>
        <v/>
      </c>
      <c r="S16">
        <f>IFERROR(aktywa_pasywa!S15/aktywa_pasywa!R15,0)</f>
        <v/>
      </c>
      <c r="T16">
        <f>IFERROR(aktywa_pasywa!T15/aktywa_pasywa!S15,0)</f>
        <v/>
      </c>
      <c r="U16">
        <f>IFERROR(aktywa_pasywa!U15/aktywa_pasywa!T15,0)</f>
        <v/>
      </c>
    </row>
    <row r="17" ht="15" customFormat="1" customHeight="1" s="246">
      <c r="A17" s="305" t="inlineStr">
        <is>
          <t>a)</t>
        </is>
      </c>
      <c r="B17" s="196" t="inlineStr">
        <is>
          <t>w jednostkach powiązanych</t>
        </is>
      </c>
      <c r="C17" s="1143" t="n"/>
      <c r="D17" s="1143">
        <f>IFERROR(aktywa_pasywa!D16/aktywa_pasywa!C16,0)</f>
        <v/>
      </c>
      <c r="E17" s="1143" t="n"/>
      <c r="F17" s="1143">
        <f>IFERROR(aktywa_pasywa!F16/aktywa_pasywa!D16,0)</f>
        <v/>
      </c>
      <c r="G17" s="1143">
        <f>IFERROR(aktywa_pasywa!G16/aktywa_pasywa!F16,0)</f>
        <v/>
      </c>
      <c r="H17" s="1143">
        <f>IFERROR(aktywa_pasywa!H16/aktywa_pasywa!G16,0)</f>
        <v/>
      </c>
      <c r="I17" s="1144">
        <f>IFERROR(aktywa_pasywa!I16/aktywa_pasywa!H16,0)</f>
        <v/>
      </c>
      <c r="J17">
        <f>IFERROR(aktywa_pasywa!J16/aktywa_pasywa!I16,0)</f>
        <v/>
      </c>
      <c r="K17">
        <f>IFERROR(aktywa_pasywa!K16/aktywa_pasywa!J16,0)</f>
        <v/>
      </c>
      <c r="L17">
        <f>IFERROR(aktywa_pasywa!L16/aktywa_pasywa!K16,0)</f>
        <v/>
      </c>
      <c r="M17">
        <f>IFERROR(aktywa_pasywa!M16/aktywa_pasywa!L16,0)</f>
        <v/>
      </c>
      <c r="N17">
        <f>IFERROR(aktywa_pasywa!N16/aktywa_pasywa!M16,0)</f>
        <v/>
      </c>
      <c r="O17">
        <f>IFERROR(aktywa_pasywa!O16/aktywa_pasywa!N16,0)</f>
        <v/>
      </c>
      <c r="P17">
        <f>IFERROR(aktywa_pasywa!P16/aktywa_pasywa!O16,0)</f>
        <v/>
      </c>
      <c r="Q17">
        <f>IFERROR(aktywa_pasywa!Q16/aktywa_pasywa!P16,0)</f>
        <v/>
      </c>
      <c r="R17">
        <f>IFERROR(aktywa_pasywa!R16/aktywa_pasywa!Q16,0)</f>
        <v/>
      </c>
      <c r="S17">
        <f>IFERROR(aktywa_pasywa!S16/aktywa_pasywa!R16,0)</f>
        <v/>
      </c>
      <c r="T17">
        <f>IFERROR(aktywa_pasywa!T16/aktywa_pasywa!S16,0)</f>
        <v/>
      </c>
      <c r="U17">
        <f>IFERROR(aktywa_pasywa!U16/aktywa_pasywa!T16,0)</f>
        <v/>
      </c>
    </row>
    <row r="18" ht="15" customFormat="1" customHeight="1" s="246">
      <c r="A18" s="305" t="inlineStr">
        <is>
          <t>b)</t>
        </is>
      </c>
      <c r="B18" s="196" t="inlineStr">
        <is>
          <t>w pozostałych jednostkach</t>
        </is>
      </c>
      <c r="C18" s="1143" t="n"/>
      <c r="D18" s="1143">
        <f>IFERROR(aktywa_pasywa!D17/aktywa_pasywa!C17,0)</f>
        <v/>
      </c>
      <c r="E18" s="1143" t="n"/>
      <c r="F18" s="1143">
        <f>IFERROR(aktywa_pasywa!F17/aktywa_pasywa!D17,0)</f>
        <v/>
      </c>
      <c r="G18" s="1143">
        <f>IFERROR(aktywa_pasywa!G17/aktywa_pasywa!F17,0)</f>
        <v/>
      </c>
      <c r="H18" s="1143">
        <f>IFERROR(aktywa_pasywa!H17/aktywa_pasywa!G17,0)</f>
        <v/>
      </c>
      <c r="I18" s="1144">
        <f>IFERROR(aktywa_pasywa!I17/aktywa_pasywa!H17,0)</f>
        <v/>
      </c>
      <c r="J18">
        <f>IFERROR(aktywa_pasywa!J17/aktywa_pasywa!I17,0)</f>
        <v/>
      </c>
      <c r="K18">
        <f>IFERROR(aktywa_pasywa!K17/aktywa_pasywa!J17,0)</f>
        <v/>
      </c>
      <c r="L18">
        <f>IFERROR(aktywa_pasywa!L17/aktywa_pasywa!K17,0)</f>
        <v/>
      </c>
      <c r="M18">
        <f>IFERROR(aktywa_pasywa!M17/aktywa_pasywa!L17,0)</f>
        <v/>
      </c>
      <c r="N18">
        <f>IFERROR(aktywa_pasywa!N17/aktywa_pasywa!M17,0)</f>
        <v/>
      </c>
      <c r="O18">
        <f>IFERROR(aktywa_pasywa!O17/aktywa_pasywa!N17,0)</f>
        <v/>
      </c>
      <c r="P18">
        <f>IFERROR(aktywa_pasywa!P17/aktywa_pasywa!O17,0)</f>
        <v/>
      </c>
      <c r="Q18">
        <f>IFERROR(aktywa_pasywa!Q17/aktywa_pasywa!P17,0)</f>
        <v/>
      </c>
      <c r="R18">
        <f>IFERROR(aktywa_pasywa!R17/aktywa_pasywa!Q17,0)</f>
        <v/>
      </c>
      <c r="S18">
        <f>IFERROR(aktywa_pasywa!S17/aktywa_pasywa!R17,0)</f>
        <v/>
      </c>
      <c r="T18">
        <f>IFERROR(aktywa_pasywa!T17/aktywa_pasywa!S17,0)</f>
        <v/>
      </c>
      <c r="U18">
        <f>IFERROR(aktywa_pasywa!U17/aktywa_pasywa!T17,0)</f>
        <v/>
      </c>
    </row>
    <row r="19" ht="15" customFormat="1" customHeight="1" s="246">
      <c r="A19" s="305" t="n">
        <v>4</v>
      </c>
      <c r="B19" s="196" t="inlineStr">
        <is>
          <t>Inne inwestycje długoterminowe</t>
        </is>
      </c>
      <c r="C19" s="1143" t="n"/>
      <c r="D19" s="1143">
        <f>IFERROR(aktywa_pasywa!D18/aktywa_pasywa!C18,0)</f>
        <v/>
      </c>
      <c r="E19" s="1143" t="n"/>
      <c r="F19" s="1143">
        <f>IFERROR(aktywa_pasywa!F18/aktywa_pasywa!D18,0)</f>
        <v/>
      </c>
      <c r="G19" s="1143">
        <f>IFERROR(aktywa_pasywa!G18/aktywa_pasywa!F18,0)</f>
        <v/>
      </c>
      <c r="H19" s="1143">
        <f>IFERROR(aktywa_pasywa!H18/aktywa_pasywa!G18,0)</f>
        <v/>
      </c>
      <c r="I19" s="1144">
        <f>IFERROR(aktywa_pasywa!I18/aktywa_pasywa!H18,0)</f>
        <v/>
      </c>
      <c r="J19">
        <f>IFERROR(aktywa_pasywa!J18/aktywa_pasywa!I18,0)</f>
        <v/>
      </c>
      <c r="K19">
        <f>IFERROR(aktywa_pasywa!K18/aktywa_pasywa!J18,0)</f>
        <v/>
      </c>
      <c r="L19">
        <f>IFERROR(aktywa_pasywa!L18/aktywa_pasywa!K18,0)</f>
        <v/>
      </c>
      <c r="M19">
        <f>IFERROR(aktywa_pasywa!M18/aktywa_pasywa!L18,0)</f>
        <v/>
      </c>
      <c r="N19">
        <f>IFERROR(aktywa_pasywa!N18/aktywa_pasywa!M18,0)</f>
        <v/>
      </c>
      <c r="O19">
        <f>IFERROR(aktywa_pasywa!O18/aktywa_pasywa!N18,0)</f>
        <v/>
      </c>
      <c r="P19">
        <f>IFERROR(aktywa_pasywa!P18/aktywa_pasywa!O18,0)</f>
        <v/>
      </c>
      <c r="Q19">
        <f>IFERROR(aktywa_pasywa!Q18/aktywa_pasywa!P18,0)</f>
        <v/>
      </c>
      <c r="R19">
        <f>IFERROR(aktywa_pasywa!R18/aktywa_pasywa!Q18,0)</f>
        <v/>
      </c>
      <c r="S19">
        <f>IFERROR(aktywa_pasywa!S18/aktywa_pasywa!R18,0)</f>
        <v/>
      </c>
      <c r="T19">
        <f>IFERROR(aktywa_pasywa!T18/aktywa_pasywa!S18,0)</f>
        <v/>
      </c>
      <c r="U19">
        <f>IFERROR(aktywa_pasywa!U18/aktywa_pasywa!T18,0)</f>
        <v/>
      </c>
    </row>
    <row r="20" customFormat="1" s="246">
      <c r="A20" s="301" t="inlineStr">
        <is>
          <t>V</t>
        </is>
      </c>
      <c r="B20" s="379" t="inlineStr">
        <is>
          <t>Długoterminowe rozliczenia międzyokresowe</t>
        </is>
      </c>
      <c r="C20" s="1143" t="n"/>
      <c r="D20" s="1143">
        <f>IFERROR(aktywa_pasywa!D19/aktywa_pasywa!C19,0)</f>
        <v/>
      </c>
      <c r="E20" s="1143" t="n"/>
      <c r="F20" s="1143">
        <f>IFERROR(aktywa_pasywa!F19/aktywa_pasywa!D19,0)</f>
        <v/>
      </c>
      <c r="G20" s="1143">
        <f>IFERROR(aktywa_pasywa!G19/aktywa_pasywa!F19,0)</f>
        <v/>
      </c>
      <c r="H20" s="1143">
        <f>IFERROR(aktywa_pasywa!H19/aktywa_pasywa!G19,0)</f>
        <v/>
      </c>
      <c r="I20" s="1144">
        <f>IFERROR(aktywa_pasywa!I19/aktywa_pasywa!H19,0)</f>
        <v/>
      </c>
      <c r="J20">
        <f>IFERROR(aktywa_pasywa!J19/aktywa_pasywa!I19,0)</f>
        <v/>
      </c>
      <c r="K20">
        <f>IFERROR(aktywa_pasywa!K19/aktywa_pasywa!J19,0)</f>
        <v/>
      </c>
      <c r="L20">
        <f>IFERROR(aktywa_pasywa!L19/aktywa_pasywa!K19,0)</f>
        <v/>
      </c>
      <c r="M20">
        <f>IFERROR(aktywa_pasywa!M19/aktywa_pasywa!L19,0)</f>
        <v/>
      </c>
      <c r="N20">
        <f>IFERROR(aktywa_pasywa!N19/aktywa_pasywa!M19,0)</f>
        <v/>
      </c>
      <c r="O20">
        <f>IFERROR(aktywa_pasywa!O19/aktywa_pasywa!N19,0)</f>
        <v/>
      </c>
      <c r="P20">
        <f>IFERROR(aktywa_pasywa!P19/aktywa_pasywa!O19,0)</f>
        <v/>
      </c>
      <c r="Q20">
        <f>IFERROR(aktywa_pasywa!Q19/aktywa_pasywa!P19,0)</f>
        <v/>
      </c>
      <c r="R20">
        <f>IFERROR(aktywa_pasywa!R19/aktywa_pasywa!Q19,0)</f>
        <v/>
      </c>
      <c r="S20">
        <f>IFERROR(aktywa_pasywa!S19/aktywa_pasywa!R19,0)</f>
        <v/>
      </c>
      <c r="T20">
        <f>IFERROR(aktywa_pasywa!T19/aktywa_pasywa!S19,0)</f>
        <v/>
      </c>
      <c r="U20">
        <f>IFERROR(aktywa_pasywa!U19/aktywa_pasywa!T19,0)</f>
        <v/>
      </c>
    </row>
    <row r="21" customFormat="1" s="246">
      <c r="A21" s="305" t="n">
        <v>1</v>
      </c>
      <c r="B21" s="196" t="inlineStr">
        <is>
          <t>Aktywa z tytułu odroczonego podatku dochodowego</t>
        </is>
      </c>
      <c r="C21" s="1143" t="n"/>
      <c r="D21" s="1143">
        <f>IFERROR(aktywa_pasywa!D20/aktywa_pasywa!C20,0)</f>
        <v/>
      </c>
      <c r="E21" s="1143" t="n"/>
      <c r="F21" s="1143">
        <f>IFERROR(aktywa_pasywa!F20/aktywa_pasywa!D20,0)</f>
        <v/>
      </c>
      <c r="G21" s="1143">
        <f>IFERROR(aktywa_pasywa!G20/aktywa_pasywa!F20,0)</f>
        <v/>
      </c>
      <c r="H21" s="1143">
        <f>IFERROR(aktywa_pasywa!H20/aktywa_pasywa!G20,0)</f>
        <v/>
      </c>
      <c r="I21" s="1144">
        <f>IFERROR(aktywa_pasywa!I20/aktywa_pasywa!H20,0)</f>
        <v/>
      </c>
      <c r="J21">
        <f>IFERROR(aktywa_pasywa!J20/aktywa_pasywa!I20,0)</f>
        <v/>
      </c>
      <c r="K21">
        <f>IFERROR(aktywa_pasywa!K20/aktywa_pasywa!J20,0)</f>
        <v/>
      </c>
      <c r="L21">
        <f>IFERROR(aktywa_pasywa!L20/aktywa_pasywa!K20,0)</f>
        <v/>
      </c>
      <c r="M21">
        <f>IFERROR(aktywa_pasywa!M20/aktywa_pasywa!L20,0)</f>
        <v/>
      </c>
      <c r="N21">
        <f>IFERROR(aktywa_pasywa!N20/aktywa_pasywa!M20,0)</f>
        <v/>
      </c>
      <c r="O21">
        <f>IFERROR(aktywa_pasywa!O20/aktywa_pasywa!N20,0)</f>
        <v/>
      </c>
      <c r="P21">
        <f>IFERROR(aktywa_pasywa!P20/aktywa_pasywa!O20,0)</f>
        <v/>
      </c>
      <c r="Q21">
        <f>IFERROR(aktywa_pasywa!Q20/aktywa_pasywa!P20,0)</f>
        <v/>
      </c>
      <c r="R21">
        <f>IFERROR(aktywa_pasywa!R20/aktywa_pasywa!Q20,0)</f>
        <v/>
      </c>
      <c r="S21">
        <f>IFERROR(aktywa_pasywa!S20/aktywa_pasywa!R20,0)</f>
        <v/>
      </c>
      <c r="T21">
        <f>IFERROR(aktywa_pasywa!T20/aktywa_pasywa!S20,0)</f>
        <v/>
      </c>
      <c r="U21">
        <f>IFERROR(aktywa_pasywa!U20/aktywa_pasywa!T20,0)</f>
        <v/>
      </c>
    </row>
    <row r="22" ht="13.5" customFormat="1" customHeight="1" s="246" thickBot="1">
      <c r="A22" s="376" t="n">
        <v>2</v>
      </c>
      <c r="B22" s="381" t="inlineStr">
        <is>
          <t>Inne rozliczenia międzyokresowe</t>
        </is>
      </c>
      <c r="C22" s="1145" t="n"/>
      <c r="D22" s="1145">
        <f>IFERROR(aktywa_pasywa!D21/aktywa_pasywa!C21,0)</f>
        <v/>
      </c>
      <c r="E22" s="1145" t="n"/>
      <c r="F22" s="1145">
        <f>IFERROR(aktywa_pasywa!F21/aktywa_pasywa!D21,0)</f>
        <v/>
      </c>
      <c r="G22" s="1145">
        <f>IFERROR(aktywa_pasywa!G21/aktywa_pasywa!F21,0)</f>
        <v/>
      </c>
      <c r="H22" s="1145">
        <f>IFERROR(aktywa_pasywa!H21/aktywa_pasywa!G21,0)</f>
        <v/>
      </c>
      <c r="I22" s="1146">
        <f>IFERROR(aktywa_pasywa!I21/aktywa_pasywa!H21,0)</f>
        <v/>
      </c>
      <c r="J22">
        <f>IFERROR(aktywa_pasywa!J21/aktywa_pasywa!I21,0)</f>
        <v/>
      </c>
      <c r="K22">
        <f>IFERROR(aktywa_pasywa!K21/aktywa_pasywa!J21,0)</f>
        <v/>
      </c>
      <c r="L22">
        <f>IFERROR(aktywa_pasywa!L21/aktywa_pasywa!K21,0)</f>
        <v/>
      </c>
      <c r="M22">
        <f>IFERROR(aktywa_pasywa!M21/aktywa_pasywa!L21,0)</f>
        <v/>
      </c>
      <c r="N22">
        <f>IFERROR(aktywa_pasywa!N21/aktywa_pasywa!M21,0)</f>
        <v/>
      </c>
      <c r="O22">
        <f>IFERROR(aktywa_pasywa!O21/aktywa_pasywa!N21,0)</f>
        <v/>
      </c>
      <c r="P22">
        <f>IFERROR(aktywa_pasywa!P21/aktywa_pasywa!O21,0)</f>
        <v/>
      </c>
      <c r="Q22">
        <f>IFERROR(aktywa_pasywa!Q21/aktywa_pasywa!P21,0)</f>
        <v/>
      </c>
      <c r="R22">
        <f>IFERROR(aktywa_pasywa!R21/aktywa_pasywa!Q21,0)</f>
        <v/>
      </c>
      <c r="S22">
        <f>IFERROR(aktywa_pasywa!S21/aktywa_pasywa!R21,0)</f>
        <v/>
      </c>
      <c r="T22">
        <f>IFERROR(aktywa_pasywa!T21/aktywa_pasywa!S21,0)</f>
        <v/>
      </c>
      <c r="U22">
        <f>IFERROR(aktywa_pasywa!U21/aktywa_pasywa!T21,0)</f>
        <v/>
      </c>
    </row>
    <row r="23" ht="15" customFormat="1" customHeight="1" s="246" thickBot="1">
      <c r="A23" s="177" t="inlineStr">
        <is>
          <t>B</t>
        </is>
      </c>
      <c r="B23" s="383" t="inlineStr">
        <is>
          <t>Aktywa obrotowe</t>
        </is>
      </c>
      <c r="C23" s="1147" t="n"/>
      <c r="D23" s="1147">
        <f>IFERROR(aktywa_pasywa!D22/aktywa_pasywa!C22,0)</f>
        <v/>
      </c>
      <c r="E23" s="1147" t="n"/>
      <c r="F23" s="1147">
        <f>IFERROR(aktywa_pasywa!F22/aktywa_pasywa!D22,0)</f>
        <v/>
      </c>
      <c r="G23" s="1147">
        <f>IFERROR(aktywa_pasywa!G22/aktywa_pasywa!F22,0)</f>
        <v/>
      </c>
      <c r="H23" s="1147">
        <f>IFERROR(aktywa_pasywa!H22/aktywa_pasywa!G22,0)</f>
        <v/>
      </c>
      <c r="I23" s="1147">
        <f>IFERROR(aktywa_pasywa!I22/aktywa_pasywa!H22,0)</f>
        <v/>
      </c>
      <c r="J23">
        <f>IFERROR(aktywa_pasywa!J22/aktywa_pasywa!I22,0)</f>
        <v/>
      </c>
      <c r="K23">
        <f>IFERROR(aktywa_pasywa!K22/aktywa_pasywa!J22,0)</f>
        <v/>
      </c>
      <c r="L23">
        <f>IFERROR(aktywa_pasywa!L22/aktywa_pasywa!K22,0)</f>
        <v/>
      </c>
      <c r="M23">
        <f>IFERROR(aktywa_pasywa!M22/aktywa_pasywa!L22,0)</f>
        <v/>
      </c>
      <c r="N23">
        <f>IFERROR(aktywa_pasywa!N22/aktywa_pasywa!M22,0)</f>
        <v/>
      </c>
      <c r="O23">
        <f>IFERROR(aktywa_pasywa!O22/aktywa_pasywa!N22,0)</f>
        <v/>
      </c>
      <c r="P23">
        <f>IFERROR(aktywa_pasywa!P22/aktywa_pasywa!O22,0)</f>
        <v/>
      </c>
      <c r="Q23">
        <f>IFERROR(aktywa_pasywa!Q22/aktywa_pasywa!P22,0)</f>
        <v/>
      </c>
      <c r="R23">
        <f>IFERROR(aktywa_pasywa!R22/aktywa_pasywa!Q22,0)</f>
        <v/>
      </c>
      <c r="S23">
        <f>IFERROR(aktywa_pasywa!S22/aktywa_pasywa!R22,0)</f>
        <v/>
      </c>
      <c r="T23">
        <f>IFERROR(aktywa_pasywa!T22/aktywa_pasywa!S22,0)</f>
        <v/>
      </c>
      <c r="U23">
        <f>IFERROR(aktywa_pasywa!U22/aktywa_pasywa!T22,0)</f>
        <v/>
      </c>
    </row>
    <row r="24" ht="15" customFormat="1" customHeight="1" s="246">
      <c r="A24" s="301" t="inlineStr">
        <is>
          <t>I</t>
        </is>
      </c>
      <c r="B24" s="171" t="inlineStr">
        <is>
          <t>Zapasy</t>
        </is>
      </c>
      <c r="C24" s="1148" t="n"/>
      <c r="D24" s="1148">
        <f>IFERROR(aktywa_pasywa!D23/aktywa_pasywa!C23,0)</f>
        <v/>
      </c>
      <c r="E24" s="1148" t="n"/>
      <c r="F24" s="1148">
        <f>IFERROR(aktywa_pasywa!F23/aktywa_pasywa!D23,0)</f>
        <v/>
      </c>
      <c r="G24" s="1148">
        <f>IFERROR(aktywa_pasywa!G23/aktywa_pasywa!F23,0)</f>
        <v/>
      </c>
      <c r="H24" s="1148">
        <f>IFERROR(aktywa_pasywa!H23/aktywa_pasywa!G23,0)</f>
        <v/>
      </c>
      <c r="I24" s="1149">
        <f>IFERROR(aktywa_pasywa!I23/aktywa_pasywa!H23,0)</f>
        <v/>
      </c>
      <c r="J24">
        <f>IFERROR(aktywa_pasywa!J23/aktywa_pasywa!I23,0)</f>
        <v/>
      </c>
      <c r="K24">
        <f>IFERROR(aktywa_pasywa!K23/aktywa_pasywa!J23,0)</f>
        <v/>
      </c>
      <c r="L24">
        <f>IFERROR(aktywa_pasywa!L23/aktywa_pasywa!K23,0)</f>
        <v/>
      </c>
      <c r="M24">
        <f>IFERROR(aktywa_pasywa!M23/aktywa_pasywa!L23,0)</f>
        <v/>
      </c>
      <c r="N24">
        <f>IFERROR(aktywa_pasywa!N23/aktywa_pasywa!M23,0)</f>
        <v/>
      </c>
      <c r="O24">
        <f>IFERROR(aktywa_pasywa!O23/aktywa_pasywa!N23,0)</f>
        <v/>
      </c>
      <c r="P24">
        <f>IFERROR(aktywa_pasywa!P23/aktywa_pasywa!O23,0)</f>
        <v/>
      </c>
      <c r="Q24">
        <f>IFERROR(aktywa_pasywa!Q23/aktywa_pasywa!P23,0)</f>
        <v/>
      </c>
      <c r="R24">
        <f>IFERROR(aktywa_pasywa!R23/aktywa_pasywa!Q23,0)</f>
        <v/>
      </c>
      <c r="S24">
        <f>IFERROR(aktywa_pasywa!S23/aktywa_pasywa!R23,0)</f>
        <v/>
      </c>
      <c r="T24">
        <f>IFERROR(aktywa_pasywa!T23/aktywa_pasywa!S23,0)</f>
        <v/>
      </c>
      <c r="U24">
        <f>IFERROR(aktywa_pasywa!U23/aktywa_pasywa!T23,0)</f>
        <v/>
      </c>
    </row>
    <row r="25" ht="15" customFormat="1" customHeight="1" s="246">
      <c r="A25" s="312" t="inlineStr">
        <is>
          <t>II</t>
        </is>
      </c>
      <c r="B25" s="41" t="inlineStr">
        <is>
          <t>Należności krótkoterminowe</t>
        </is>
      </c>
      <c r="C25" s="1141" t="n"/>
      <c r="D25" s="1141">
        <f>IFERROR(aktywa_pasywa!D24/aktywa_pasywa!C24,0)</f>
        <v/>
      </c>
      <c r="E25" s="1141" t="n"/>
      <c r="F25" s="1141">
        <f>IFERROR(aktywa_pasywa!F24/aktywa_pasywa!D24,0)</f>
        <v/>
      </c>
      <c r="G25" s="1141">
        <f>IFERROR(aktywa_pasywa!G24/aktywa_pasywa!F24,0)</f>
        <v/>
      </c>
      <c r="H25" s="1141">
        <f>IFERROR(aktywa_pasywa!H24/aktywa_pasywa!G24,0)</f>
        <v/>
      </c>
      <c r="I25" s="1142">
        <f>IFERROR(aktywa_pasywa!I24/aktywa_pasywa!H24,0)</f>
        <v/>
      </c>
      <c r="J25">
        <f>IFERROR(aktywa_pasywa!J24/aktywa_pasywa!I24,0)</f>
        <v/>
      </c>
      <c r="K25">
        <f>IFERROR(aktywa_pasywa!K24/aktywa_pasywa!J24,0)</f>
        <v/>
      </c>
      <c r="L25">
        <f>IFERROR(aktywa_pasywa!L24/aktywa_pasywa!K24,0)</f>
        <v/>
      </c>
      <c r="M25">
        <f>IFERROR(aktywa_pasywa!M24/aktywa_pasywa!L24,0)</f>
        <v/>
      </c>
      <c r="N25">
        <f>IFERROR(aktywa_pasywa!N24/aktywa_pasywa!M24,0)</f>
        <v/>
      </c>
      <c r="O25">
        <f>IFERROR(aktywa_pasywa!O24/aktywa_pasywa!N24,0)</f>
        <v/>
      </c>
      <c r="P25">
        <f>IFERROR(aktywa_pasywa!P24/aktywa_pasywa!O24,0)</f>
        <v/>
      </c>
      <c r="Q25">
        <f>IFERROR(aktywa_pasywa!Q24/aktywa_pasywa!P24,0)</f>
        <v/>
      </c>
      <c r="R25">
        <f>IFERROR(aktywa_pasywa!R24/aktywa_pasywa!Q24,0)</f>
        <v/>
      </c>
      <c r="S25">
        <f>IFERROR(aktywa_pasywa!S24/aktywa_pasywa!R24,0)</f>
        <v/>
      </c>
      <c r="T25">
        <f>IFERROR(aktywa_pasywa!T24/aktywa_pasywa!S24,0)</f>
        <v/>
      </c>
      <c r="U25">
        <f>IFERROR(aktywa_pasywa!U24/aktywa_pasywa!T24,0)</f>
        <v/>
      </c>
    </row>
    <row r="26" ht="15" customFormat="1" customHeight="1" s="246">
      <c r="A26" s="305" t="n">
        <v>1</v>
      </c>
      <c r="B26" s="168" t="inlineStr">
        <is>
          <t>Należności od jednostek powiązanych</t>
        </is>
      </c>
      <c r="C26" s="1150" t="n"/>
      <c r="D26" s="1150">
        <f>IFERROR(aktywa_pasywa!D25/aktywa_pasywa!C25,0)</f>
        <v/>
      </c>
      <c r="E26" s="1150" t="n"/>
      <c r="F26" s="1150">
        <f>IFERROR(aktywa_pasywa!F25/aktywa_pasywa!D25,0)</f>
        <v/>
      </c>
      <c r="G26" s="1150">
        <f>IFERROR(aktywa_pasywa!G25/aktywa_pasywa!F25,0)</f>
        <v/>
      </c>
      <c r="H26" s="1150">
        <f>IFERROR(aktywa_pasywa!H25/aktywa_pasywa!G25,0)</f>
        <v/>
      </c>
      <c r="I26" s="1151">
        <f>IFERROR(aktywa_pasywa!I25/aktywa_pasywa!H25,0)</f>
        <v/>
      </c>
      <c r="J26">
        <f>IFERROR(aktywa_pasywa!J25/aktywa_pasywa!I25,0)</f>
        <v/>
      </c>
      <c r="K26">
        <f>IFERROR(aktywa_pasywa!K25/aktywa_pasywa!J25,0)</f>
        <v/>
      </c>
      <c r="L26">
        <f>IFERROR(aktywa_pasywa!L25/aktywa_pasywa!K25,0)</f>
        <v/>
      </c>
      <c r="M26">
        <f>IFERROR(aktywa_pasywa!M25/aktywa_pasywa!L25,0)</f>
        <v/>
      </c>
      <c r="N26">
        <f>IFERROR(aktywa_pasywa!N25/aktywa_pasywa!M25,0)</f>
        <v/>
      </c>
      <c r="O26">
        <f>IFERROR(aktywa_pasywa!O25/aktywa_pasywa!N25,0)</f>
        <v/>
      </c>
      <c r="P26">
        <f>IFERROR(aktywa_pasywa!P25/aktywa_pasywa!O25,0)</f>
        <v/>
      </c>
      <c r="Q26">
        <f>IFERROR(aktywa_pasywa!Q25/aktywa_pasywa!P25,0)</f>
        <v/>
      </c>
      <c r="R26">
        <f>IFERROR(aktywa_pasywa!R25/aktywa_pasywa!Q25,0)</f>
        <v/>
      </c>
      <c r="S26">
        <f>IFERROR(aktywa_pasywa!S25/aktywa_pasywa!R25,0)</f>
        <v/>
      </c>
      <c r="T26">
        <f>IFERROR(aktywa_pasywa!T25/aktywa_pasywa!S25,0)</f>
        <v/>
      </c>
      <c r="U26">
        <f>IFERROR(aktywa_pasywa!U25/aktywa_pasywa!T25,0)</f>
        <v/>
      </c>
    </row>
    <row r="27" ht="15" customFormat="1" customHeight="1" s="246">
      <c r="A27" s="305" t="inlineStr">
        <is>
          <t>a)</t>
        </is>
      </c>
      <c r="B27" s="168" t="inlineStr">
        <is>
          <t>z tytułu dostaw i usług, o okresie spłaty:</t>
        </is>
      </c>
      <c r="C27" s="1150" t="n"/>
      <c r="D27" s="1150">
        <f>IFERROR(aktywa_pasywa!D26/aktywa_pasywa!C26,0)</f>
        <v/>
      </c>
      <c r="E27" s="1150" t="n"/>
      <c r="F27" s="1150">
        <f>IFERROR(aktywa_pasywa!F26/aktywa_pasywa!D26,0)</f>
        <v/>
      </c>
      <c r="G27" s="1150">
        <f>IFERROR(aktywa_pasywa!G26/aktywa_pasywa!F26,0)</f>
        <v/>
      </c>
      <c r="H27" s="1150">
        <f>IFERROR(aktywa_pasywa!H26/aktywa_pasywa!G26,0)</f>
        <v/>
      </c>
      <c r="I27" s="1151">
        <f>IFERROR(aktywa_pasywa!I26/aktywa_pasywa!H26,0)</f>
        <v/>
      </c>
      <c r="J27">
        <f>IFERROR(aktywa_pasywa!J26/aktywa_pasywa!I26,0)</f>
        <v/>
      </c>
      <c r="K27">
        <f>IFERROR(aktywa_pasywa!K26/aktywa_pasywa!J26,0)</f>
        <v/>
      </c>
      <c r="L27">
        <f>IFERROR(aktywa_pasywa!L26/aktywa_pasywa!K26,0)</f>
        <v/>
      </c>
      <c r="M27">
        <f>IFERROR(aktywa_pasywa!M26/aktywa_pasywa!L26,0)</f>
        <v/>
      </c>
      <c r="N27">
        <f>IFERROR(aktywa_pasywa!N26/aktywa_pasywa!M26,0)</f>
        <v/>
      </c>
      <c r="O27">
        <f>IFERROR(aktywa_pasywa!O26/aktywa_pasywa!N26,0)</f>
        <v/>
      </c>
      <c r="P27">
        <f>IFERROR(aktywa_pasywa!P26/aktywa_pasywa!O26,0)</f>
        <v/>
      </c>
      <c r="Q27">
        <f>IFERROR(aktywa_pasywa!Q26/aktywa_pasywa!P26,0)</f>
        <v/>
      </c>
      <c r="R27">
        <f>IFERROR(aktywa_pasywa!R26/aktywa_pasywa!Q26,0)</f>
        <v/>
      </c>
      <c r="S27">
        <f>IFERROR(aktywa_pasywa!S26/aktywa_pasywa!R26,0)</f>
        <v/>
      </c>
      <c r="T27">
        <f>IFERROR(aktywa_pasywa!T26/aktywa_pasywa!S26,0)</f>
        <v/>
      </c>
      <c r="U27">
        <f>IFERROR(aktywa_pasywa!U26/aktywa_pasywa!T26,0)</f>
        <v/>
      </c>
    </row>
    <row r="28" ht="15" customFormat="1" customHeight="1" s="246">
      <c r="A28" s="305" t="inlineStr">
        <is>
          <t>-</t>
        </is>
      </c>
      <c r="B28" s="168" t="inlineStr">
        <is>
          <t>do 12 miesięcy</t>
        </is>
      </c>
      <c r="C28" s="1150" t="n"/>
      <c r="D28" s="1150">
        <f>IFERROR(aktywa_pasywa!D27/aktywa_pasywa!C27,0)</f>
        <v/>
      </c>
      <c r="E28" s="1150" t="n"/>
      <c r="F28" s="1150">
        <f>IFERROR(aktywa_pasywa!F27/aktywa_pasywa!D27,0)</f>
        <v/>
      </c>
      <c r="G28" s="1150">
        <f>IFERROR(aktywa_pasywa!G27/aktywa_pasywa!F27,0)</f>
        <v/>
      </c>
      <c r="H28" s="1150">
        <f>IFERROR(aktywa_pasywa!H27/aktywa_pasywa!G27,0)</f>
        <v/>
      </c>
      <c r="I28" s="1151">
        <f>IFERROR(aktywa_pasywa!I27/aktywa_pasywa!H27,0)</f>
        <v/>
      </c>
      <c r="J28">
        <f>IFERROR(aktywa_pasywa!J27/aktywa_pasywa!I27,0)</f>
        <v/>
      </c>
      <c r="K28">
        <f>IFERROR(aktywa_pasywa!K27/aktywa_pasywa!J27,0)</f>
        <v/>
      </c>
      <c r="L28">
        <f>IFERROR(aktywa_pasywa!L27/aktywa_pasywa!K27,0)</f>
        <v/>
      </c>
      <c r="M28">
        <f>IFERROR(aktywa_pasywa!M27/aktywa_pasywa!L27,0)</f>
        <v/>
      </c>
      <c r="N28">
        <f>IFERROR(aktywa_pasywa!N27/aktywa_pasywa!M27,0)</f>
        <v/>
      </c>
      <c r="O28">
        <f>IFERROR(aktywa_pasywa!O27/aktywa_pasywa!N27,0)</f>
        <v/>
      </c>
      <c r="P28">
        <f>IFERROR(aktywa_pasywa!P27/aktywa_pasywa!O27,0)</f>
        <v/>
      </c>
      <c r="Q28">
        <f>IFERROR(aktywa_pasywa!Q27/aktywa_pasywa!P27,0)</f>
        <v/>
      </c>
      <c r="R28">
        <f>IFERROR(aktywa_pasywa!R27/aktywa_pasywa!Q27,0)</f>
        <v/>
      </c>
      <c r="S28">
        <f>IFERROR(aktywa_pasywa!S27/aktywa_pasywa!R27,0)</f>
        <v/>
      </c>
      <c r="T28">
        <f>IFERROR(aktywa_pasywa!T27/aktywa_pasywa!S27,0)</f>
        <v/>
      </c>
      <c r="U28">
        <f>IFERROR(aktywa_pasywa!U27/aktywa_pasywa!T27,0)</f>
        <v/>
      </c>
    </row>
    <row r="29" ht="15" customFormat="1" customHeight="1" s="246">
      <c r="A29" s="305" t="inlineStr">
        <is>
          <t>-</t>
        </is>
      </c>
      <c r="B29" s="168" t="inlineStr">
        <is>
          <t>powyżej 12 miesięcy</t>
        </is>
      </c>
      <c r="C29" s="1150" t="n"/>
      <c r="D29" s="1150">
        <f>IFERROR(aktywa_pasywa!D28/aktywa_pasywa!C28,0)</f>
        <v/>
      </c>
      <c r="E29" s="1150" t="n"/>
      <c r="F29" s="1150">
        <f>IFERROR(aktywa_pasywa!F28/aktywa_pasywa!D28,0)</f>
        <v/>
      </c>
      <c r="G29" s="1150">
        <f>IFERROR(aktywa_pasywa!G28/aktywa_pasywa!F28,0)</f>
        <v/>
      </c>
      <c r="H29" s="1150">
        <f>IFERROR(aktywa_pasywa!H28/aktywa_pasywa!G28,0)</f>
        <v/>
      </c>
      <c r="I29" s="1151">
        <f>IFERROR(aktywa_pasywa!I28/aktywa_pasywa!H28,0)</f>
        <v/>
      </c>
      <c r="J29">
        <f>IFERROR(aktywa_pasywa!J28/aktywa_pasywa!I28,0)</f>
        <v/>
      </c>
      <c r="K29">
        <f>IFERROR(aktywa_pasywa!K28/aktywa_pasywa!J28,0)</f>
        <v/>
      </c>
      <c r="L29">
        <f>IFERROR(aktywa_pasywa!L28/aktywa_pasywa!K28,0)</f>
        <v/>
      </c>
      <c r="M29">
        <f>IFERROR(aktywa_pasywa!M28/aktywa_pasywa!L28,0)</f>
        <v/>
      </c>
      <c r="N29">
        <f>IFERROR(aktywa_pasywa!N28/aktywa_pasywa!M28,0)</f>
        <v/>
      </c>
      <c r="O29">
        <f>IFERROR(aktywa_pasywa!O28/aktywa_pasywa!N28,0)</f>
        <v/>
      </c>
      <c r="P29">
        <f>IFERROR(aktywa_pasywa!P28/aktywa_pasywa!O28,0)</f>
        <v/>
      </c>
      <c r="Q29">
        <f>IFERROR(aktywa_pasywa!Q28/aktywa_pasywa!P28,0)</f>
        <v/>
      </c>
      <c r="R29">
        <f>IFERROR(aktywa_pasywa!R28/aktywa_pasywa!Q28,0)</f>
        <v/>
      </c>
      <c r="S29">
        <f>IFERROR(aktywa_pasywa!S28/aktywa_pasywa!R28,0)</f>
        <v/>
      </c>
      <c r="T29">
        <f>IFERROR(aktywa_pasywa!T28/aktywa_pasywa!S28,0)</f>
        <v/>
      </c>
      <c r="U29">
        <f>IFERROR(aktywa_pasywa!U28/aktywa_pasywa!T28,0)</f>
        <v/>
      </c>
    </row>
    <row r="30" ht="15" customFormat="1" customHeight="1" s="246">
      <c r="A30" s="305" t="inlineStr">
        <is>
          <t>b)</t>
        </is>
      </c>
      <c r="B30" s="168" t="inlineStr">
        <is>
          <t>inne</t>
        </is>
      </c>
      <c r="C30" s="1150" t="n"/>
      <c r="D30" s="1150">
        <f>IFERROR(aktywa_pasywa!D29/aktywa_pasywa!C29,0)</f>
        <v/>
      </c>
      <c r="E30" s="1150" t="n"/>
      <c r="F30" s="1150">
        <f>IFERROR(aktywa_pasywa!F29/aktywa_pasywa!D29,0)</f>
        <v/>
      </c>
      <c r="G30" s="1150">
        <f>IFERROR(aktywa_pasywa!G29/aktywa_pasywa!F29,0)</f>
        <v/>
      </c>
      <c r="H30" s="1150">
        <f>IFERROR(aktywa_pasywa!H29/aktywa_pasywa!G29,0)</f>
        <v/>
      </c>
      <c r="I30" s="1151">
        <f>IFERROR(aktywa_pasywa!I29/aktywa_pasywa!H29,0)</f>
        <v/>
      </c>
      <c r="J30">
        <f>IFERROR(aktywa_pasywa!J29/aktywa_pasywa!I29,0)</f>
        <v/>
      </c>
      <c r="K30">
        <f>IFERROR(aktywa_pasywa!K29/aktywa_pasywa!J29,0)</f>
        <v/>
      </c>
      <c r="L30">
        <f>IFERROR(aktywa_pasywa!L29/aktywa_pasywa!K29,0)</f>
        <v/>
      </c>
      <c r="M30">
        <f>IFERROR(aktywa_pasywa!M29/aktywa_pasywa!L29,0)</f>
        <v/>
      </c>
      <c r="N30">
        <f>IFERROR(aktywa_pasywa!N29/aktywa_pasywa!M29,0)</f>
        <v/>
      </c>
      <c r="O30">
        <f>IFERROR(aktywa_pasywa!O29/aktywa_pasywa!N29,0)</f>
        <v/>
      </c>
      <c r="P30">
        <f>IFERROR(aktywa_pasywa!P29/aktywa_pasywa!O29,0)</f>
        <v/>
      </c>
      <c r="Q30">
        <f>IFERROR(aktywa_pasywa!Q29/aktywa_pasywa!P29,0)</f>
        <v/>
      </c>
      <c r="R30">
        <f>IFERROR(aktywa_pasywa!R29/aktywa_pasywa!Q29,0)</f>
        <v/>
      </c>
      <c r="S30">
        <f>IFERROR(aktywa_pasywa!S29/aktywa_pasywa!R29,0)</f>
        <v/>
      </c>
      <c r="T30">
        <f>IFERROR(aktywa_pasywa!T29/aktywa_pasywa!S29,0)</f>
        <v/>
      </c>
      <c r="U30">
        <f>IFERROR(aktywa_pasywa!U29/aktywa_pasywa!T29,0)</f>
        <v/>
      </c>
    </row>
    <row r="31" ht="15" customFormat="1" customHeight="1" s="246">
      <c r="A31" s="305" t="n">
        <v>2</v>
      </c>
      <c r="B31" s="168" t="inlineStr">
        <is>
          <t>Należności od pozostałych jednostek</t>
        </is>
      </c>
      <c r="C31" s="1150" t="n"/>
      <c r="D31" s="1150">
        <f>IFERROR(aktywa_pasywa!D30/aktywa_pasywa!C30,0)</f>
        <v/>
      </c>
      <c r="E31" s="1150" t="n"/>
      <c r="F31" s="1150">
        <f>IFERROR(aktywa_pasywa!F30/aktywa_pasywa!D30,0)</f>
        <v/>
      </c>
      <c r="G31" s="1150">
        <f>IFERROR(aktywa_pasywa!G30/aktywa_pasywa!F30,0)</f>
        <v/>
      </c>
      <c r="H31" s="1150">
        <f>IFERROR(aktywa_pasywa!H30/aktywa_pasywa!G30,0)</f>
        <v/>
      </c>
      <c r="I31" s="1151">
        <f>IFERROR(aktywa_pasywa!I30/aktywa_pasywa!H30,0)</f>
        <v/>
      </c>
      <c r="J31">
        <f>IFERROR(aktywa_pasywa!J30/aktywa_pasywa!I30,0)</f>
        <v/>
      </c>
      <c r="K31">
        <f>IFERROR(aktywa_pasywa!K30/aktywa_pasywa!J30,0)</f>
        <v/>
      </c>
      <c r="L31">
        <f>IFERROR(aktywa_pasywa!L30/aktywa_pasywa!K30,0)</f>
        <v/>
      </c>
      <c r="M31">
        <f>IFERROR(aktywa_pasywa!M30/aktywa_pasywa!L30,0)</f>
        <v/>
      </c>
      <c r="N31">
        <f>IFERROR(aktywa_pasywa!N30/aktywa_pasywa!M30,0)</f>
        <v/>
      </c>
      <c r="O31">
        <f>IFERROR(aktywa_pasywa!O30/aktywa_pasywa!N30,0)</f>
        <v/>
      </c>
      <c r="P31">
        <f>IFERROR(aktywa_pasywa!P30/aktywa_pasywa!O30,0)</f>
        <v/>
      </c>
      <c r="Q31">
        <f>IFERROR(aktywa_pasywa!Q30/aktywa_pasywa!P30,0)</f>
        <v/>
      </c>
      <c r="R31">
        <f>IFERROR(aktywa_pasywa!R30/aktywa_pasywa!Q30,0)</f>
        <v/>
      </c>
      <c r="S31">
        <f>IFERROR(aktywa_pasywa!S30/aktywa_pasywa!R30,0)</f>
        <v/>
      </c>
      <c r="T31">
        <f>IFERROR(aktywa_pasywa!T30/aktywa_pasywa!S30,0)</f>
        <v/>
      </c>
      <c r="U31">
        <f>IFERROR(aktywa_pasywa!U30/aktywa_pasywa!T30,0)</f>
        <v/>
      </c>
    </row>
    <row r="32" ht="15" customFormat="1" customHeight="1" s="246">
      <c r="A32" s="305" t="inlineStr">
        <is>
          <t>a)</t>
        </is>
      </c>
      <c r="B32" s="168" t="inlineStr">
        <is>
          <t>z tytułu dostaw i usług, o okresie spłaty:</t>
        </is>
      </c>
      <c r="C32" s="1150" t="n"/>
      <c r="D32" s="1150">
        <f>IFERROR(aktywa_pasywa!D31/aktywa_pasywa!C31,0)</f>
        <v/>
      </c>
      <c r="E32" s="1150" t="n"/>
      <c r="F32" s="1150">
        <f>IFERROR(aktywa_pasywa!F31/aktywa_pasywa!D31,0)</f>
        <v/>
      </c>
      <c r="G32" s="1150">
        <f>IFERROR(aktywa_pasywa!G31/aktywa_pasywa!F31,0)</f>
        <v/>
      </c>
      <c r="H32" s="1150">
        <f>IFERROR(aktywa_pasywa!H31/aktywa_pasywa!G31,0)</f>
        <v/>
      </c>
      <c r="I32" s="1151">
        <f>IFERROR(aktywa_pasywa!I31/aktywa_pasywa!H31,0)</f>
        <v/>
      </c>
      <c r="J32">
        <f>IFERROR(aktywa_pasywa!J31/aktywa_pasywa!I31,0)</f>
        <v/>
      </c>
      <c r="K32">
        <f>IFERROR(aktywa_pasywa!K31/aktywa_pasywa!J31,0)</f>
        <v/>
      </c>
      <c r="L32">
        <f>IFERROR(aktywa_pasywa!L31/aktywa_pasywa!K31,0)</f>
        <v/>
      </c>
      <c r="M32">
        <f>IFERROR(aktywa_pasywa!M31/aktywa_pasywa!L31,0)</f>
        <v/>
      </c>
      <c r="N32">
        <f>IFERROR(aktywa_pasywa!N31/aktywa_pasywa!M31,0)</f>
        <v/>
      </c>
      <c r="O32">
        <f>IFERROR(aktywa_pasywa!O31/aktywa_pasywa!N31,0)</f>
        <v/>
      </c>
      <c r="P32">
        <f>IFERROR(aktywa_pasywa!P31/aktywa_pasywa!O31,0)</f>
        <v/>
      </c>
      <c r="Q32">
        <f>IFERROR(aktywa_pasywa!Q31/aktywa_pasywa!P31,0)</f>
        <v/>
      </c>
      <c r="R32">
        <f>IFERROR(aktywa_pasywa!R31/aktywa_pasywa!Q31,0)</f>
        <v/>
      </c>
      <c r="S32">
        <f>IFERROR(aktywa_pasywa!S31/aktywa_pasywa!R31,0)</f>
        <v/>
      </c>
      <c r="T32">
        <f>IFERROR(aktywa_pasywa!T31/aktywa_pasywa!S31,0)</f>
        <v/>
      </c>
      <c r="U32">
        <f>IFERROR(aktywa_pasywa!U31/aktywa_pasywa!T31,0)</f>
        <v/>
      </c>
    </row>
    <row r="33" ht="15" customFormat="1" customHeight="1" s="246">
      <c r="A33" s="305" t="inlineStr">
        <is>
          <t>-</t>
        </is>
      </c>
      <c r="B33" s="168" t="inlineStr">
        <is>
          <t>do 12 miesięcy</t>
        </is>
      </c>
      <c r="C33" s="1150" t="n"/>
      <c r="D33" s="1150">
        <f>IFERROR(aktywa_pasywa!D32/aktywa_pasywa!C32,0)</f>
        <v/>
      </c>
      <c r="E33" s="1150" t="n"/>
      <c r="F33" s="1150">
        <f>IFERROR(aktywa_pasywa!F32/aktywa_pasywa!D32,0)</f>
        <v/>
      </c>
      <c r="G33" s="1150">
        <f>IFERROR(aktywa_pasywa!G32/aktywa_pasywa!F32,0)</f>
        <v/>
      </c>
      <c r="H33" s="1150">
        <f>IFERROR(aktywa_pasywa!H32/aktywa_pasywa!G32,0)</f>
        <v/>
      </c>
      <c r="I33" s="1151">
        <f>IFERROR(aktywa_pasywa!I32/aktywa_pasywa!H32,0)</f>
        <v/>
      </c>
      <c r="J33">
        <f>IFERROR(aktywa_pasywa!J32/aktywa_pasywa!I32,0)</f>
        <v/>
      </c>
      <c r="K33">
        <f>IFERROR(aktywa_pasywa!K32/aktywa_pasywa!J32,0)</f>
        <v/>
      </c>
      <c r="L33">
        <f>IFERROR(aktywa_pasywa!L32/aktywa_pasywa!K32,0)</f>
        <v/>
      </c>
      <c r="M33">
        <f>IFERROR(aktywa_pasywa!M32/aktywa_pasywa!L32,0)</f>
        <v/>
      </c>
      <c r="N33">
        <f>IFERROR(aktywa_pasywa!N32/aktywa_pasywa!M32,0)</f>
        <v/>
      </c>
      <c r="O33">
        <f>IFERROR(aktywa_pasywa!O32/aktywa_pasywa!N32,0)</f>
        <v/>
      </c>
      <c r="P33">
        <f>IFERROR(aktywa_pasywa!P32/aktywa_pasywa!O32,0)</f>
        <v/>
      </c>
      <c r="Q33">
        <f>IFERROR(aktywa_pasywa!Q32/aktywa_pasywa!P32,0)</f>
        <v/>
      </c>
      <c r="R33">
        <f>IFERROR(aktywa_pasywa!R32/aktywa_pasywa!Q32,0)</f>
        <v/>
      </c>
      <c r="S33">
        <f>IFERROR(aktywa_pasywa!S32/aktywa_pasywa!R32,0)</f>
        <v/>
      </c>
      <c r="T33">
        <f>IFERROR(aktywa_pasywa!T32/aktywa_pasywa!S32,0)</f>
        <v/>
      </c>
      <c r="U33">
        <f>IFERROR(aktywa_pasywa!U32/aktywa_pasywa!T32,0)</f>
        <v/>
      </c>
    </row>
    <row r="34" ht="15" customFormat="1" customHeight="1" s="246">
      <c r="A34" s="305" t="inlineStr">
        <is>
          <t>-</t>
        </is>
      </c>
      <c r="B34" s="168" t="inlineStr">
        <is>
          <t>powyżej 12 miesięcy</t>
        </is>
      </c>
      <c r="C34" s="1150" t="n"/>
      <c r="D34" s="1150">
        <f>IFERROR(aktywa_pasywa!D33/aktywa_pasywa!C33,0)</f>
        <v/>
      </c>
      <c r="E34" s="1150" t="n"/>
      <c r="F34" s="1150">
        <f>IFERROR(aktywa_pasywa!F33/aktywa_pasywa!D33,0)</f>
        <v/>
      </c>
      <c r="G34" s="1150">
        <f>IFERROR(aktywa_pasywa!G33/aktywa_pasywa!F33,0)</f>
        <v/>
      </c>
      <c r="H34" s="1150">
        <f>IFERROR(aktywa_pasywa!H33/aktywa_pasywa!G33,0)</f>
        <v/>
      </c>
      <c r="I34" s="1151">
        <f>IFERROR(aktywa_pasywa!I33/aktywa_pasywa!H33,0)</f>
        <v/>
      </c>
      <c r="J34">
        <f>IFERROR(aktywa_pasywa!J33/aktywa_pasywa!I33,0)</f>
        <v/>
      </c>
      <c r="K34">
        <f>IFERROR(aktywa_pasywa!K33/aktywa_pasywa!J33,0)</f>
        <v/>
      </c>
      <c r="L34">
        <f>IFERROR(aktywa_pasywa!L33/aktywa_pasywa!K33,0)</f>
        <v/>
      </c>
      <c r="M34">
        <f>IFERROR(aktywa_pasywa!M33/aktywa_pasywa!L33,0)</f>
        <v/>
      </c>
      <c r="N34">
        <f>IFERROR(aktywa_pasywa!N33/aktywa_pasywa!M33,0)</f>
        <v/>
      </c>
      <c r="O34">
        <f>IFERROR(aktywa_pasywa!O33/aktywa_pasywa!N33,0)</f>
        <v/>
      </c>
      <c r="P34">
        <f>IFERROR(aktywa_pasywa!P33/aktywa_pasywa!O33,0)</f>
        <v/>
      </c>
      <c r="Q34">
        <f>IFERROR(aktywa_pasywa!Q33/aktywa_pasywa!P33,0)</f>
        <v/>
      </c>
      <c r="R34">
        <f>IFERROR(aktywa_pasywa!R33/aktywa_pasywa!Q33,0)</f>
        <v/>
      </c>
      <c r="S34">
        <f>IFERROR(aktywa_pasywa!S33/aktywa_pasywa!R33,0)</f>
        <v/>
      </c>
      <c r="T34">
        <f>IFERROR(aktywa_pasywa!T33/aktywa_pasywa!S33,0)</f>
        <v/>
      </c>
      <c r="U34">
        <f>IFERROR(aktywa_pasywa!U33/aktywa_pasywa!T33,0)</f>
        <v/>
      </c>
    </row>
    <row r="35" ht="24" customFormat="1" customHeight="1" s="246">
      <c r="A35" s="305" t="inlineStr">
        <is>
          <t>b)</t>
        </is>
      </c>
      <c r="B35" s="168" t="inlineStr">
        <is>
          <t>z tytułu podatków, dotacji, ceł, ubezpieczeń społecznych i zdrowotnych oraz innych świadczeń</t>
        </is>
      </c>
      <c r="C35" s="1150" t="n"/>
      <c r="D35" s="1150">
        <f>IFERROR(aktywa_pasywa!D34/aktywa_pasywa!C34,0)</f>
        <v/>
      </c>
      <c r="E35" s="1150" t="n"/>
      <c r="F35" s="1150">
        <f>IFERROR(aktywa_pasywa!F34/aktywa_pasywa!D34,0)</f>
        <v/>
      </c>
      <c r="G35" s="1150">
        <f>IFERROR(aktywa_pasywa!G34/aktywa_pasywa!F34,0)</f>
        <v/>
      </c>
      <c r="H35" s="1150">
        <f>IFERROR(aktywa_pasywa!H34/aktywa_pasywa!G34,0)</f>
        <v/>
      </c>
      <c r="I35" s="1151">
        <f>IFERROR(aktywa_pasywa!I34/aktywa_pasywa!H34,0)</f>
        <v/>
      </c>
      <c r="J35">
        <f>IFERROR(aktywa_pasywa!J34/aktywa_pasywa!I34,0)</f>
        <v/>
      </c>
      <c r="K35">
        <f>IFERROR(aktywa_pasywa!K34/aktywa_pasywa!J34,0)</f>
        <v/>
      </c>
      <c r="L35">
        <f>IFERROR(aktywa_pasywa!L34/aktywa_pasywa!K34,0)</f>
        <v/>
      </c>
      <c r="M35">
        <f>IFERROR(aktywa_pasywa!M34/aktywa_pasywa!L34,0)</f>
        <v/>
      </c>
      <c r="N35">
        <f>IFERROR(aktywa_pasywa!N34/aktywa_pasywa!M34,0)</f>
        <v/>
      </c>
      <c r="O35">
        <f>IFERROR(aktywa_pasywa!O34/aktywa_pasywa!N34,0)</f>
        <v/>
      </c>
      <c r="P35">
        <f>IFERROR(aktywa_pasywa!P34/aktywa_pasywa!O34,0)</f>
        <v/>
      </c>
      <c r="Q35">
        <f>IFERROR(aktywa_pasywa!Q34/aktywa_pasywa!P34,0)</f>
        <v/>
      </c>
      <c r="R35">
        <f>IFERROR(aktywa_pasywa!R34/aktywa_pasywa!Q34,0)</f>
        <v/>
      </c>
      <c r="S35">
        <f>IFERROR(aktywa_pasywa!S34/aktywa_pasywa!R34,0)</f>
        <v/>
      </c>
      <c r="T35">
        <f>IFERROR(aktywa_pasywa!T34/aktywa_pasywa!S34,0)</f>
        <v/>
      </c>
      <c r="U35">
        <f>IFERROR(aktywa_pasywa!U34/aktywa_pasywa!T34,0)</f>
        <v/>
      </c>
    </row>
    <row r="36" ht="15" customFormat="1" customHeight="1" s="246">
      <c r="A36" s="305" t="inlineStr">
        <is>
          <t>c)</t>
        </is>
      </c>
      <c r="B36" s="168" t="inlineStr">
        <is>
          <t>inne</t>
        </is>
      </c>
      <c r="C36" s="1150" t="n"/>
      <c r="D36" s="1150">
        <f>IFERROR(aktywa_pasywa!D35/aktywa_pasywa!C35,0)</f>
        <v/>
      </c>
      <c r="E36" s="1150" t="n"/>
      <c r="F36" s="1150">
        <f>IFERROR(aktywa_pasywa!F35/aktywa_pasywa!D35,0)</f>
        <v/>
      </c>
      <c r="G36" s="1150">
        <f>IFERROR(aktywa_pasywa!G35/aktywa_pasywa!F35,0)</f>
        <v/>
      </c>
      <c r="H36" s="1150">
        <f>IFERROR(aktywa_pasywa!H35/aktywa_pasywa!G35,0)</f>
        <v/>
      </c>
      <c r="I36" s="1151">
        <f>IFERROR(aktywa_pasywa!I35/aktywa_pasywa!H35,0)</f>
        <v/>
      </c>
      <c r="J36">
        <f>IFERROR(aktywa_pasywa!J35/aktywa_pasywa!I35,0)</f>
        <v/>
      </c>
      <c r="K36">
        <f>IFERROR(aktywa_pasywa!K35/aktywa_pasywa!J35,0)</f>
        <v/>
      </c>
      <c r="L36">
        <f>IFERROR(aktywa_pasywa!L35/aktywa_pasywa!K35,0)</f>
        <v/>
      </c>
      <c r="M36">
        <f>IFERROR(aktywa_pasywa!M35/aktywa_pasywa!L35,0)</f>
        <v/>
      </c>
      <c r="N36">
        <f>IFERROR(aktywa_pasywa!N35/aktywa_pasywa!M35,0)</f>
        <v/>
      </c>
      <c r="O36">
        <f>IFERROR(aktywa_pasywa!O35/aktywa_pasywa!N35,0)</f>
        <v/>
      </c>
      <c r="P36">
        <f>IFERROR(aktywa_pasywa!P35/aktywa_pasywa!O35,0)</f>
        <v/>
      </c>
      <c r="Q36">
        <f>IFERROR(aktywa_pasywa!Q35/aktywa_pasywa!P35,0)</f>
        <v/>
      </c>
      <c r="R36">
        <f>IFERROR(aktywa_pasywa!R35/aktywa_pasywa!Q35,0)</f>
        <v/>
      </c>
      <c r="S36">
        <f>IFERROR(aktywa_pasywa!S35/aktywa_pasywa!R35,0)</f>
        <v/>
      </c>
      <c r="T36">
        <f>IFERROR(aktywa_pasywa!T35/aktywa_pasywa!S35,0)</f>
        <v/>
      </c>
      <c r="U36">
        <f>IFERROR(aktywa_pasywa!U35/aktywa_pasywa!T35,0)</f>
        <v/>
      </c>
    </row>
    <row r="37" ht="15" customFormat="1" customHeight="1" s="246">
      <c r="A37" s="305" t="inlineStr">
        <is>
          <t>d)</t>
        </is>
      </c>
      <c r="B37" s="168" t="inlineStr">
        <is>
          <t>dochodzone na drodze sądowej</t>
        </is>
      </c>
      <c r="C37" s="1150" t="n"/>
      <c r="D37" s="1150">
        <f>IFERROR(aktywa_pasywa!D36/aktywa_pasywa!C36,0)</f>
        <v/>
      </c>
      <c r="E37" s="1150" t="n"/>
      <c r="F37" s="1150">
        <f>IFERROR(aktywa_pasywa!F36/aktywa_pasywa!D36,0)</f>
        <v/>
      </c>
      <c r="G37" s="1150">
        <f>IFERROR(aktywa_pasywa!G36/aktywa_pasywa!F36,0)</f>
        <v/>
      </c>
      <c r="H37" s="1150">
        <f>IFERROR(aktywa_pasywa!H36/aktywa_pasywa!G36,0)</f>
        <v/>
      </c>
      <c r="I37" s="1151">
        <f>IFERROR(aktywa_pasywa!I36/aktywa_pasywa!H36,0)</f>
        <v/>
      </c>
      <c r="J37">
        <f>IFERROR(aktywa_pasywa!J36/aktywa_pasywa!I36,0)</f>
        <v/>
      </c>
      <c r="K37">
        <f>IFERROR(aktywa_pasywa!K36/aktywa_pasywa!J36,0)</f>
        <v/>
      </c>
      <c r="L37">
        <f>IFERROR(aktywa_pasywa!L36/aktywa_pasywa!K36,0)</f>
        <v/>
      </c>
      <c r="M37">
        <f>IFERROR(aktywa_pasywa!M36/aktywa_pasywa!L36,0)</f>
        <v/>
      </c>
      <c r="N37">
        <f>IFERROR(aktywa_pasywa!N36/aktywa_pasywa!M36,0)</f>
        <v/>
      </c>
      <c r="O37">
        <f>IFERROR(aktywa_pasywa!O36/aktywa_pasywa!N36,0)</f>
        <v/>
      </c>
      <c r="P37">
        <f>IFERROR(aktywa_pasywa!P36/aktywa_pasywa!O36,0)</f>
        <v/>
      </c>
      <c r="Q37">
        <f>IFERROR(aktywa_pasywa!Q36/aktywa_pasywa!P36,0)</f>
        <v/>
      </c>
      <c r="R37">
        <f>IFERROR(aktywa_pasywa!R36/aktywa_pasywa!Q36,0)</f>
        <v/>
      </c>
      <c r="S37">
        <f>IFERROR(aktywa_pasywa!S36/aktywa_pasywa!R36,0)</f>
        <v/>
      </c>
      <c r="T37">
        <f>IFERROR(aktywa_pasywa!T36/aktywa_pasywa!S36,0)</f>
        <v/>
      </c>
      <c r="U37">
        <f>IFERROR(aktywa_pasywa!U36/aktywa_pasywa!T36,0)</f>
        <v/>
      </c>
    </row>
    <row r="38" ht="15" customFormat="1" customHeight="1" s="246">
      <c r="A38" s="303" t="inlineStr">
        <is>
          <t>III</t>
        </is>
      </c>
      <c r="B38" s="41" t="inlineStr">
        <is>
          <t>Inwestycje krótkoterminowe, w tym:</t>
        </is>
      </c>
      <c r="C38" s="1152" t="n"/>
      <c r="D38" s="1152">
        <f>IFERROR(aktywa_pasywa!D37/aktywa_pasywa!C37,0)</f>
        <v/>
      </c>
      <c r="E38" s="1152" t="n"/>
      <c r="F38" s="1152">
        <f>IFERROR(aktywa_pasywa!F37/aktywa_pasywa!D37,0)</f>
        <v/>
      </c>
      <c r="G38" s="1152">
        <f>IFERROR(aktywa_pasywa!G37/aktywa_pasywa!F37,0)</f>
        <v/>
      </c>
      <c r="H38" s="1152">
        <f>IFERROR(aktywa_pasywa!H37/aktywa_pasywa!G37,0)</f>
        <v/>
      </c>
      <c r="I38" s="1153">
        <f>IFERROR(aktywa_pasywa!I37/aktywa_pasywa!H37,0)</f>
        <v/>
      </c>
      <c r="J38">
        <f>IFERROR(aktywa_pasywa!J37/aktywa_pasywa!I37,0)</f>
        <v/>
      </c>
      <c r="K38">
        <f>IFERROR(aktywa_pasywa!K37/aktywa_pasywa!J37,0)</f>
        <v/>
      </c>
      <c r="L38">
        <f>IFERROR(aktywa_pasywa!L37/aktywa_pasywa!K37,0)</f>
        <v/>
      </c>
      <c r="M38">
        <f>IFERROR(aktywa_pasywa!M37/aktywa_pasywa!L37,0)</f>
        <v/>
      </c>
      <c r="N38">
        <f>IFERROR(aktywa_pasywa!N37/aktywa_pasywa!M37,0)</f>
        <v/>
      </c>
      <c r="O38">
        <f>IFERROR(aktywa_pasywa!O37/aktywa_pasywa!N37,0)</f>
        <v/>
      </c>
      <c r="P38">
        <f>IFERROR(aktywa_pasywa!P37/aktywa_pasywa!O37,0)</f>
        <v/>
      </c>
      <c r="Q38">
        <f>IFERROR(aktywa_pasywa!Q37/aktywa_pasywa!P37,0)</f>
        <v/>
      </c>
      <c r="R38">
        <f>IFERROR(aktywa_pasywa!R37/aktywa_pasywa!Q37,0)</f>
        <v/>
      </c>
      <c r="S38">
        <f>IFERROR(aktywa_pasywa!S37/aktywa_pasywa!R37,0)</f>
        <v/>
      </c>
      <c r="T38">
        <f>IFERROR(aktywa_pasywa!T37/aktywa_pasywa!S37,0)</f>
        <v/>
      </c>
      <c r="U38">
        <f>IFERROR(aktywa_pasywa!U37/aktywa_pasywa!T37,0)</f>
        <v/>
      </c>
    </row>
    <row r="39" ht="15" customFormat="1" customHeight="1" s="246">
      <c r="A39" s="305" t="n">
        <v>1</v>
      </c>
      <c r="B39" s="169" t="inlineStr">
        <is>
          <t>Krótkoterminowe aktywa finansowe</t>
        </is>
      </c>
      <c r="C39" s="1154" t="n"/>
      <c r="D39" s="1154">
        <f>IFERROR(aktywa_pasywa!D38/aktywa_pasywa!C38,0)</f>
        <v/>
      </c>
      <c r="E39" s="1154" t="n"/>
      <c r="F39" s="1154">
        <f>IFERROR(aktywa_pasywa!F38/aktywa_pasywa!D38,0)</f>
        <v/>
      </c>
      <c r="G39" s="1154">
        <f>IFERROR(aktywa_pasywa!G38/aktywa_pasywa!F38,0)</f>
        <v/>
      </c>
      <c r="H39" s="1154">
        <f>IFERROR(aktywa_pasywa!H38/aktywa_pasywa!G38,0)</f>
        <v/>
      </c>
      <c r="I39" s="1155">
        <f>IFERROR(aktywa_pasywa!I38/aktywa_pasywa!H38,0)</f>
        <v/>
      </c>
      <c r="J39">
        <f>IFERROR(aktywa_pasywa!J38/aktywa_pasywa!I38,0)</f>
        <v/>
      </c>
      <c r="K39">
        <f>IFERROR(aktywa_pasywa!K38/aktywa_pasywa!J38,0)</f>
        <v/>
      </c>
      <c r="L39">
        <f>IFERROR(aktywa_pasywa!L38/aktywa_pasywa!K38,0)</f>
        <v/>
      </c>
      <c r="M39">
        <f>IFERROR(aktywa_pasywa!M38/aktywa_pasywa!L38,0)</f>
        <v/>
      </c>
      <c r="N39">
        <f>IFERROR(aktywa_pasywa!N38/aktywa_pasywa!M38,0)</f>
        <v/>
      </c>
      <c r="O39">
        <f>IFERROR(aktywa_pasywa!O38/aktywa_pasywa!N38,0)</f>
        <v/>
      </c>
      <c r="P39">
        <f>IFERROR(aktywa_pasywa!P38/aktywa_pasywa!O38,0)</f>
        <v/>
      </c>
      <c r="Q39">
        <f>IFERROR(aktywa_pasywa!Q38/aktywa_pasywa!P38,0)</f>
        <v/>
      </c>
      <c r="R39">
        <f>IFERROR(aktywa_pasywa!R38/aktywa_pasywa!Q38,0)</f>
        <v/>
      </c>
      <c r="S39">
        <f>IFERROR(aktywa_pasywa!S38/aktywa_pasywa!R38,0)</f>
        <v/>
      </c>
      <c r="T39">
        <f>IFERROR(aktywa_pasywa!T38/aktywa_pasywa!S38,0)</f>
        <v/>
      </c>
      <c r="U39">
        <f>IFERROR(aktywa_pasywa!U38/aktywa_pasywa!T38,0)</f>
        <v/>
      </c>
    </row>
    <row r="40" ht="15" customFormat="1" customHeight="1" s="246">
      <c r="A40" s="305" t="inlineStr">
        <is>
          <t>a)</t>
        </is>
      </c>
      <c r="B40" s="161" t="inlineStr">
        <is>
          <t>w jednostkach powiązanych</t>
        </is>
      </c>
      <c r="C40" s="1156" t="n"/>
      <c r="D40" s="1156">
        <f>IFERROR(aktywa_pasywa!D39/aktywa_pasywa!C39,0)</f>
        <v/>
      </c>
      <c r="E40" s="1157" t="n"/>
      <c r="F40" s="1158">
        <f>IFERROR(aktywa_pasywa!F39/aktywa_pasywa!D39,0)</f>
        <v/>
      </c>
      <c r="G40" s="1158">
        <f>IFERROR(aktywa_pasywa!G39/aktywa_pasywa!F39,0)</f>
        <v/>
      </c>
      <c r="H40" s="1158">
        <f>IFERROR(aktywa_pasywa!H39/aktywa_pasywa!G39,0)</f>
        <v/>
      </c>
      <c r="I40" s="1159">
        <f>IFERROR(aktywa_pasywa!I39/aktywa_pasywa!H39,0)</f>
        <v/>
      </c>
      <c r="J40">
        <f>IFERROR(aktywa_pasywa!J39/aktywa_pasywa!I39,0)</f>
        <v/>
      </c>
      <c r="K40">
        <f>IFERROR(aktywa_pasywa!K39/aktywa_pasywa!J39,0)</f>
        <v/>
      </c>
      <c r="L40">
        <f>IFERROR(aktywa_pasywa!L39/aktywa_pasywa!K39,0)</f>
        <v/>
      </c>
      <c r="M40">
        <f>IFERROR(aktywa_pasywa!M39/aktywa_pasywa!L39,0)</f>
        <v/>
      </c>
      <c r="N40">
        <f>IFERROR(aktywa_pasywa!N39/aktywa_pasywa!M39,0)</f>
        <v/>
      </c>
      <c r="O40">
        <f>IFERROR(aktywa_pasywa!O39/aktywa_pasywa!N39,0)</f>
        <v/>
      </c>
      <c r="P40">
        <f>IFERROR(aktywa_pasywa!P39/aktywa_pasywa!O39,0)</f>
        <v/>
      </c>
      <c r="Q40">
        <f>IFERROR(aktywa_pasywa!Q39/aktywa_pasywa!P39,0)</f>
        <v/>
      </c>
      <c r="R40">
        <f>IFERROR(aktywa_pasywa!R39/aktywa_pasywa!Q39,0)</f>
        <v/>
      </c>
      <c r="S40">
        <f>IFERROR(aktywa_pasywa!S39/aktywa_pasywa!R39,0)</f>
        <v/>
      </c>
      <c r="T40">
        <f>IFERROR(aktywa_pasywa!T39/aktywa_pasywa!S39,0)</f>
        <v/>
      </c>
      <c r="U40">
        <f>IFERROR(aktywa_pasywa!U39/aktywa_pasywa!T39,0)</f>
        <v/>
      </c>
    </row>
    <row r="41" ht="15" customFormat="1" customHeight="1" s="246">
      <c r="A41" s="305" t="inlineStr">
        <is>
          <t>b)</t>
        </is>
      </c>
      <c r="B41" s="161" t="inlineStr">
        <is>
          <t>w pozostałych jednostkach</t>
        </is>
      </c>
      <c r="C41" s="1156" t="n"/>
      <c r="D41" s="1156">
        <f>IFERROR(aktywa_pasywa!D40/aktywa_pasywa!C40,0)</f>
        <v/>
      </c>
      <c r="E41" s="1157" t="n"/>
      <c r="F41" s="1158">
        <f>IFERROR(aktywa_pasywa!F40/aktywa_pasywa!D40,0)</f>
        <v/>
      </c>
      <c r="G41" s="1158">
        <f>IFERROR(aktywa_pasywa!G40/aktywa_pasywa!F40,0)</f>
        <v/>
      </c>
      <c r="H41" s="1158">
        <f>IFERROR(aktywa_pasywa!H40/aktywa_pasywa!G40,0)</f>
        <v/>
      </c>
      <c r="I41" s="1159">
        <f>IFERROR(aktywa_pasywa!I40/aktywa_pasywa!H40,0)</f>
        <v/>
      </c>
      <c r="J41">
        <f>IFERROR(aktywa_pasywa!J40/aktywa_pasywa!I40,0)</f>
        <v/>
      </c>
      <c r="K41">
        <f>IFERROR(aktywa_pasywa!K40/aktywa_pasywa!J40,0)</f>
        <v/>
      </c>
      <c r="L41">
        <f>IFERROR(aktywa_pasywa!L40/aktywa_pasywa!K40,0)</f>
        <v/>
      </c>
      <c r="M41">
        <f>IFERROR(aktywa_pasywa!M40/aktywa_pasywa!L40,0)</f>
        <v/>
      </c>
      <c r="N41">
        <f>IFERROR(aktywa_pasywa!N40/aktywa_pasywa!M40,0)</f>
        <v/>
      </c>
      <c r="O41">
        <f>IFERROR(aktywa_pasywa!O40/aktywa_pasywa!N40,0)</f>
        <v/>
      </c>
      <c r="P41">
        <f>IFERROR(aktywa_pasywa!P40/aktywa_pasywa!O40,0)</f>
        <v/>
      </c>
      <c r="Q41">
        <f>IFERROR(aktywa_pasywa!Q40/aktywa_pasywa!P40,0)</f>
        <v/>
      </c>
      <c r="R41">
        <f>IFERROR(aktywa_pasywa!R40/aktywa_pasywa!Q40,0)</f>
        <v/>
      </c>
      <c r="S41">
        <f>IFERROR(aktywa_pasywa!S40/aktywa_pasywa!R40,0)</f>
        <v/>
      </c>
      <c r="T41">
        <f>IFERROR(aktywa_pasywa!T40/aktywa_pasywa!S40,0)</f>
        <v/>
      </c>
      <c r="U41">
        <f>IFERROR(aktywa_pasywa!U40/aktywa_pasywa!T40,0)</f>
        <v/>
      </c>
    </row>
    <row r="42" ht="15" customFormat="1" customHeight="1" s="246">
      <c r="A42" s="305" t="inlineStr">
        <is>
          <t>c)</t>
        </is>
      </c>
      <c r="B42" s="161" t="inlineStr">
        <is>
          <t>środki pieniężne i inne aktywa pieniężne</t>
        </is>
      </c>
      <c r="C42" s="1156" t="n"/>
      <c r="D42" s="1156">
        <f>IFERROR(aktywa_pasywa!D41/aktywa_pasywa!C41,0)</f>
        <v/>
      </c>
      <c r="E42" s="1156" t="n"/>
      <c r="F42" s="1156">
        <f>IFERROR(aktywa_pasywa!F41/aktywa_pasywa!D41,0)</f>
        <v/>
      </c>
      <c r="G42" s="1156">
        <f>IFERROR(aktywa_pasywa!G41/aktywa_pasywa!F41,0)</f>
        <v/>
      </c>
      <c r="H42" s="1156">
        <f>IFERROR(aktywa_pasywa!H41/aktywa_pasywa!G41,0)</f>
        <v/>
      </c>
      <c r="I42" s="1160">
        <f>IFERROR(aktywa_pasywa!I41/aktywa_pasywa!H41,0)</f>
        <v/>
      </c>
      <c r="J42">
        <f>IFERROR(aktywa_pasywa!J41/aktywa_pasywa!I41,0)</f>
        <v/>
      </c>
      <c r="K42">
        <f>IFERROR(aktywa_pasywa!K41/aktywa_pasywa!J41,0)</f>
        <v/>
      </c>
      <c r="L42">
        <f>IFERROR(aktywa_pasywa!L41/aktywa_pasywa!K41,0)</f>
        <v/>
      </c>
      <c r="M42">
        <f>IFERROR(aktywa_pasywa!M41/aktywa_pasywa!L41,0)</f>
        <v/>
      </c>
      <c r="N42">
        <f>IFERROR(aktywa_pasywa!N41/aktywa_pasywa!M41,0)</f>
        <v/>
      </c>
      <c r="O42">
        <f>IFERROR(aktywa_pasywa!O41/aktywa_pasywa!N41,0)</f>
        <v/>
      </c>
      <c r="P42">
        <f>IFERROR(aktywa_pasywa!P41/aktywa_pasywa!O41,0)</f>
        <v/>
      </c>
      <c r="Q42">
        <f>IFERROR(aktywa_pasywa!Q41/aktywa_pasywa!P41,0)</f>
        <v/>
      </c>
      <c r="R42">
        <f>IFERROR(aktywa_pasywa!R41/aktywa_pasywa!Q41,0)</f>
        <v/>
      </c>
      <c r="S42">
        <f>IFERROR(aktywa_pasywa!S41/aktywa_pasywa!R41,0)</f>
        <v/>
      </c>
      <c r="T42">
        <f>IFERROR(aktywa_pasywa!T41/aktywa_pasywa!S41,0)</f>
        <v/>
      </c>
      <c r="U42">
        <f>IFERROR(aktywa_pasywa!U41/aktywa_pasywa!T41,0)</f>
        <v/>
      </c>
    </row>
    <row r="43" ht="15" customFormat="1" customHeight="1" s="246">
      <c r="A43" s="305" t="n">
        <v>2</v>
      </c>
      <c r="B43" s="161" t="inlineStr">
        <is>
          <t>Inne inwestycje krótkoterminowe</t>
        </is>
      </c>
      <c r="C43" s="1156" t="n"/>
      <c r="D43" s="1156">
        <f>IFERROR(aktywa_pasywa!D42/aktywa_pasywa!C42,0)</f>
        <v/>
      </c>
      <c r="E43" s="1157" t="n"/>
      <c r="F43" s="1158">
        <f>IFERROR(aktywa_pasywa!F42/aktywa_pasywa!D42,0)</f>
        <v/>
      </c>
      <c r="G43" s="1158">
        <f>IFERROR(aktywa_pasywa!G42/aktywa_pasywa!F42,0)</f>
        <v/>
      </c>
      <c r="H43" s="1158">
        <f>IFERROR(aktywa_pasywa!H42/aktywa_pasywa!G42,0)</f>
        <v/>
      </c>
      <c r="I43" s="1159">
        <f>IFERROR(aktywa_pasywa!I42/aktywa_pasywa!H42,0)</f>
        <v/>
      </c>
      <c r="J43">
        <f>IFERROR(aktywa_pasywa!J42/aktywa_pasywa!I42,0)</f>
        <v/>
      </c>
      <c r="K43">
        <f>IFERROR(aktywa_pasywa!K42/aktywa_pasywa!J42,0)</f>
        <v/>
      </c>
      <c r="L43">
        <f>IFERROR(aktywa_pasywa!L42/aktywa_pasywa!K42,0)</f>
        <v/>
      </c>
      <c r="M43">
        <f>IFERROR(aktywa_pasywa!M42/aktywa_pasywa!L42,0)</f>
        <v/>
      </c>
      <c r="N43">
        <f>IFERROR(aktywa_pasywa!N42/aktywa_pasywa!M42,0)</f>
        <v/>
      </c>
      <c r="O43">
        <f>IFERROR(aktywa_pasywa!O42/aktywa_pasywa!N42,0)</f>
        <v/>
      </c>
      <c r="P43">
        <f>IFERROR(aktywa_pasywa!P42/aktywa_pasywa!O42,0)</f>
        <v/>
      </c>
      <c r="Q43">
        <f>IFERROR(aktywa_pasywa!Q42/aktywa_pasywa!P42,0)</f>
        <v/>
      </c>
      <c r="R43">
        <f>IFERROR(aktywa_pasywa!R42/aktywa_pasywa!Q42,0)</f>
        <v/>
      </c>
      <c r="S43">
        <f>IFERROR(aktywa_pasywa!S42/aktywa_pasywa!R42,0)</f>
        <v/>
      </c>
      <c r="T43">
        <f>IFERROR(aktywa_pasywa!T42/aktywa_pasywa!S42,0)</f>
        <v/>
      </c>
      <c r="U43">
        <f>IFERROR(aktywa_pasywa!U42/aktywa_pasywa!T42,0)</f>
        <v/>
      </c>
    </row>
    <row r="44" ht="15" customFormat="1" customHeight="1" s="246">
      <c r="A44" s="303" t="inlineStr">
        <is>
          <t>IV</t>
        </is>
      </c>
      <c r="B44" s="174" t="inlineStr">
        <is>
          <t>Krótkoter. rozliczenia międzyokresowe</t>
        </is>
      </c>
      <c r="C44" s="1152" t="n"/>
      <c r="D44" s="1152">
        <f>IFERROR(aktywa_pasywa!D43/aktywa_pasywa!C43,0)</f>
        <v/>
      </c>
      <c r="E44" s="1152" t="n"/>
      <c r="F44" s="1152">
        <f>IFERROR(aktywa_pasywa!F43/aktywa_pasywa!D43,0)</f>
        <v/>
      </c>
      <c r="G44" s="1152">
        <f>IFERROR(aktywa_pasywa!G43/aktywa_pasywa!F43,0)</f>
        <v/>
      </c>
      <c r="H44" s="1152">
        <f>IFERROR(aktywa_pasywa!H43/aktywa_pasywa!G43,0)</f>
        <v/>
      </c>
      <c r="I44" s="1153">
        <f>IFERROR(aktywa_pasywa!I43/aktywa_pasywa!H43,0)</f>
        <v/>
      </c>
      <c r="J44">
        <f>IFERROR(aktywa_pasywa!J43/aktywa_pasywa!I43,0)</f>
        <v/>
      </c>
      <c r="K44">
        <f>IFERROR(aktywa_pasywa!K43/aktywa_pasywa!J43,0)</f>
        <v/>
      </c>
      <c r="L44">
        <f>IFERROR(aktywa_pasywa!L43/aktywa_pasywa!K43,0)</f>
        <v/>
      </c>
      <c r="M44">
        <f>IFERROR(aktywa_pasywa!M43/aktywa_pasywa!L43,0)</f>
        <v/>
      </c>
      <c r="N44">
        <f>IFERROR(aktywa_pasywa!N43/aktywa_pasywa!M43,0)</f>
        <v/>
      </c>
      <c r="O44">
        <f>IFERROR(aktywa_pasywa!O43/aktywa_pasywa!N43,0)</f>
        <v/>
      </c>
      <c r="P44">
        <f>IFERROR(aktywa_pasywa!P43/aktywa_pasywa!O43,0)</f>
        <v/>
      </c>
      <c r="Q44">
        <f>IFERROR(aktywa_pasywa!Q43/aktywa_pasywa!P43,0)</f>
        <v/>
      </c>
      <c r="R44">
        <f>IFERROR(aktywa_pasywa!R43/aktywa_pasywa!Q43,0)</f>
        <v/>
      </c>
      <c r="S44">
        <f>IFERROR(aktywa_pasywa!S43/aktywa_pasywa!R43,0)</f>
        <v/>
      </c>
      <c r="T44">
        <f>IFERROR(aktywa_pasywa!T43/aktywa_pasywa!S43,0)</f>
        <v/>
      </c>
      <c r="U44">
        <f>IFERROR(aktywa_pasywa!U43/aktywa_pasywa!T43,0)</f>
        <v/>
      </c>
    </row>
    <row r="45" ht="15" customFormat="1" customHeight="1" s="246">
      <c r="A45" s="303" t="inlineStr">
        <is>
          <t>C</t>
        </is>
      </c>
      <c r="B45" s="173" t="inlineStr">
        <is>
          <t>Należne wpłaty na kapitał (fundusz) podstawowy</t>
        </is>
      </c>
      <c r="C45" s="1152" t="n"/>
      <c r="D45" s="1152">
        <f>IFERROR(aktywa_pasywa!D44/aktywa_pasywa!C44,0)</f>
        <v/>
      </c>
      <c r="E45" s="1152" t="n"/>
      <c r="F45" s="1152">
        <f>IFERROR(aktywa_pasywa!F44/aktywa_pasywa!D44,0)</f>
        <v/>
      </c>
      <c r="G45" s="1152">
        <f>IFERROR(aktywa_pasywa!G44/aktywa_pasywa!F44,0)</f>
        <v/>
      </c>
      <c r="H45" s="1152">
        <f>IFERROR(aktywa_pasywa!H44/aktywa_pasywa!G44,0)</f>
        <v/>
      </c>
      <c r="I45" s="1153">
        <f>IFERROR(aktywa_pasywa!I44/aktywa_pasywa!H44,0)</f>
        <v/>
      </c>
      <c r="J45">
        <f>IFERROR(aktywa_pasywa!J44/aktywa_pasywa!I44,0)</f>
        <v/>
      </c>
      <c r="K45">
        <f>IFERROR(aktywa_pasywa!K44/aktywa_pasywa!J44,0)</f>
        <v/>
      </c>
      <c r="L45">
        <f>IFERROR(aktywa_pasywa!L44/aktywa_pasywa!K44,0)</f>
        <v/>
      </c>
      <c r="M45">
        <f>IFERROR(aktywa_pasywa!M44/aktywa_pasywa!L44,0)</f>
        <v/>
      </c>
      <c r="N45">
        <f>IFERROR(aktywa_pasywa!N44/aktywa_pasywa!M44,0)</f>
        <v/>
      </c>
      <c r="O45">
        <f>IFERROR(aktywa_pasywa!O44/aktywa_pasywa!N44,0)</f>
        <v/>
      </c>
      <c r="P45">
        <f>IFERROR(aktywa_pasywa!P44/aktywa_pasywa!O44,0)</f>
        <v/>
      </c>
      <c r="Q45">
        <f>IFERROR(aktywa_pasywa!Q44/aktywa_pasywa!P44,0)</f>
        <v/>
      </c>
      <c r="R45">
        <f>IFERROR(aktywa_pasywa!R44/aktywa_pasywa!Q44,0)</f>
        <v/>
      </c>
      <c r="S45">
        <f>IFERROR(aktywa_pasywa!S44/aktywa_pasywa!R44,0)</f>
        <v/>
      </c>
      <c r="T45">
        <f>IFERROR(aktywa_pasywa!T44/aktywa_pasywa!S44,0)</f>
        <v/>
      </c>
      <c r="U45">
        <f>IFERROR(aktywa_pasywa!U44/aktywa_pasywa!T44,0)</f>
        <v/>
      </c>
    </row>
    <row r="46" ht="15" customFormat="1" customHeight="1" s="246" thickBot="1">
      <c r="A46" s="172" t="inlineStr">
        <is>
          <t>D</t>
        </is>
      </c>
      <c r="B46" s="42" t="inlineStr">
        <is>
          <t>Udziały (akcje) własne</t>
        </is>
      </c>
      <c r="C46" s="1161" t="n"/>
      <c r="D46" s="1161">
        <f>IFERROR(aktywa_pasywa!D45/aktywa_pasywa!C45,0)</f>
        <v/>
      </c>
      <c r="E46" s="1161" t="n"/>
      <c r="F46" s="1161">
        <f>IFERROR(aktywa_pasywa!F45/aktywa_pasywa!D45,0)</f>
        <v/>
      </c>
      <c r="G46" s="1161">
        <f>IFERROR(aktywa_pasywa!G45/aktywa_pasywa!F45,0)</f>
        <v/>
      </c>
      <c r="H46" s="1161">
        <f>IFERROR(aktywa_pasywa!H45/aktywa_pasywa!G45,0)</f>
        <v/>
      </c>
      <c r="I46" s="1162">
        <f>IFERROR(aktywa_pasywa!I45/aktywa_pasywa!H45,0)</f>
        <v/>
      </c>
      <c r="J46">
        <f>IFERROR(aktywa_pasywa!J45/aktywa_pasywa!I45,0)</f>
        <v/>
      </c>
      <c r="K46">
        <f>IFERROR(aktywa_pasywa!K45/aktywa_pasywa!J45,0)</f>
        <v/>
      </c>
      <c r="L46">
        <f>IFERROR(aktywa_pasywa!L45/aktywa_pasywa!K45,0)</f>
        <v/>
      </c>
      <c r="M46">
        <f>IFERROR(aktywa_pasywa!M45/aktywa_pasywa!L45,0)</f>
        <v/>
      </c>
      <c r="N46">
        <f>IFERROR(aktywa_pasywa!N45/aktywa_pasywa!M45,0)</f>
        <v/>
      </c>
      <c r="O46">
        <f>IFERROR(aktywa_pasywa!O45/aktywa_pasywa!N45,0)</f>
        <v/>
      </c>
      <c r="P46">
        <f>IFERROR(aktywa_pasywa!P45/aktywa_pasywa!O45,0)</f>
        <v/>
      </c>
      <c r="Q46">
        <f>IFERROR(aktywa_pasywa!Q45/aktywa_pasywa!P45,0)</f>
        <v/>
      </c>
      <c r="R46">
        <f>IFERROR(aktywa_pasywa!R45/aktywa_pasywa!Q45,0)</f>
        <v/>
      </c>
      <c r="S46">
        <f>IFERROR(aktywa_pasywa!S45/aktywa_pasywa!R45,0)</f>
        <v/>
      </c>
      <c r="T46">
        <f>IFERROR(aktywa_pasywa!T45/aktywa_pasywa!S45,0)</f>
        <v/>
      </c>
      <c r="U46">
        <f>IFERROR(aktywa_pasywa!U45/aktywa_pasywa!T45,0)</f>
        <v/>
      </c>
    </row>
    <row r="47" ht="15" customFormat="1" customHeight="1" s="246" thickBot="1">
      <c r="A47" s="227" t="n"/>
      <c r="B47" s="181" t="inlineStr">
        <is>
          <t>Razem aktywa</t>
        </is>
      </c>
      <c r="C47" s="1163" t="n"/>
      <c r="D47" s="1163">
        <f>IFERROR(aktywa_pasywa!D46/aktywa_pasywa!C46,0)</f>
        <v/>
      </c>
      <c r="E47" s="1163" t="n"/>
      <c r="F47" s="1163">
        <f>IFERROR(aktywa_pasywa!F46/aktywa_pasywa!D46,0)</f>
        <v/>
      </c>
      <c r="G47" s="1163">
        <f>IFERROR(aktywa_pasywa!G46/aktywa_pasywa!F46,0)</f>
        <v/>
      </c>
      <c r="H47" s="1163">
        <f>IFERROR(aktywa_pasywa!H46/aktywa_pasywa!G46,0)</f>
        <v/>
      </c>
      <c r="I47" s="1163">
        <f>IFERROR(aktywa_pasywa!I46/aktywa_pasywa!H46,0)</f>
        <v/>
      </c>
      <c r="J47">
        <f>IFERROR(aktywa_pasywa!J46/aktywa_pasywa!I46,0)</f>
        <v/>
      </c>
      <c r="K47">
        <f>IFERROR(aktywa_pasywa!K46/aktywa_pasywa!J46,0)</f>
        <v/>
      </c>
      <c r="L47">
        <f>IFERROR(aktywa_pasywa!L46/aktywa_pasywa!K46,0)</f>
        <v/>
      </c>
      <c r="M47">
        <f>IFERROR(aktywa_pasywa!M46/aktywa_pasywa!L46,0)</f>
        <v/>
      </c>
      <c r="N47">
        <f>IFERROR(aktywa_pasywa!N46/aktywa_pasywa!M46,0)</f>
        <v/>
      </c>
      <c r="O47">
        <f>IFERROR(aktywa_pasywa!O46/aktywa_pasywa!N46,0)</f>
        <v/>
      </c>
      <c r="P47">
        <f>IFERROR(aktywa_pasywa!P46/aktywa_pasywa!O46,0)</f>
        <v/>
      </c>
      <c r="Q47">
        <f>IFERROR(aktywa_pasywa!Q46/aktywa_pasywa!P46,0)</f>
        <v/>
      </c>
      <c r="R47">
        <f>IFERROR(aktywa_pasywa!R46/aktywa_pasywa!Q46,0)</f>
        <v/>
      </c>
      <c r="S47">
        <f>IFERROR(aktywa_pasywa!S46/aktywa_pasywa!R46,0)</f>
        <v/>
      </c>
      <c r="T47">
        <f>IFERROR(aktywa_pasywa!T46/aktywa_pasywa!S46,0)</f>
        <v/>
      </c>
      <c r="U47">
        <f>IFERROR(aktywa_pasywa!U46/aktywa_pasywa!T46,0)</f>
        <v/>
      </c>
    </row>
    <row r="48" ht="15" customFormat="1" customHeight="1" s="246" thickBot="1">
      <c r="B48" s="10" t="n"/>
      <c r="C48" s="10" t="n"/>
      <c r="D48" s="10" t="n"/>
      <c r="E48" s="10" t="n"/>
      <c r="F48" s="10" t="n"/>
      <c r="G48" s="10" t="n"/>
      <c r="H48" s="10" t="n"/>
    </row>
    <row r="49" ht="13.5" customFormat="1" customHeight="1" s="246" thickBot="1">
      <c r="A49" s="409" t="n"/>
      <c r="B49" s="453">
        <f>B2</f>
        <v/>
      </c>
      <c r="C49" s="1137" t="inlineStr">
        <is>
          <t>DYNAMIKA PASYWÓW</t>
        </is>
      </c>
    </row>
    <row r="50" ht="17.25" customFormat="1" customHeight="1" s="246" thickBot="1">
      <c r="A50" s="410" t="n"/>
      <c r="B50" s="449" t="inlineStr">
        <is>
          <t>Wyszczególnienie</t>
        </is>
      </c>
      <c r="C50" s="412">
        <f>C3</f>
        <v/>
      </c>
      <c r="D50" s="412">
        <f>D3</f>
        <v/>
      </c>
      <c r="E50" s="412">
        <f>E3</f>
        <v/>
      </c>
      <c r="F50" s="412">
        <f>F3</f>
        <v/>
      </c>
      <c r="G50" s="412">
        <f>G3</f>
        <v/>
      </c>
      <c r="H50" s="412">
        <f>H3</f>
        <v/>
      </c>
      <c r="I50" s="412">
        <f>I3</f>
        <v/>
      </c>
      <c r="J50">
        <f>J3</f>
        <v/>
      </c>
      <c r="K50">
        <f>K3</f>
        <v/>
      </c>
      <c r="L50">
        <f>L3</f>
        <v/>
      </c>
      <c r="M50">
        <f>M3</f>
        <v/>
      </c>
      <c r="N50">
        <f>N3</f>
        <v/>
      </c>
      <c r="O50">
        <f>O3</f>
        <v/>
      </c>
      <c r="P50">
        <f>P3</f>
        <v/>
      </c>
      <c r="Q50">
        <f>Q3</f>
        <v/>
      </c>
      <c r="R50">
        <f>R3</f>
        <v/>
      </c>
      <c r="S50">
        <f>S3</f>
        <v/>
      </c>
      <c r="T50">
        <f>T3</f>
        <v/>
      </c>
      <c r="U50">
        <f>U3</f>
        <v/>
      </c>
    </row>
    <row r="51" ht="15" customFormat="1" customHeight="1" s="246" thickBot="1">
      <c r="A51" s="424" t="inlineStr">
        <is>
          <t>A</t>
        </is>
      </c>
      <c r="B51" s="444" t="inlineStr">
        <is>
          <t>Kapitał(fundusz) własny</t>
        </is>
      </c>
      <c r="C51" s="1164" t="n"/>
      <c r="D51" s="1164">
        <f>IFERROR(aktywa_pasywa!D50/aktywa_pasywa!C50,0)</f>
        <v/>
      </c>
      <c r="E51" s="1164" t="n"/>
      <c r="F51" s="1164">
        <f>IFERROR(aktywa_pasywa!F50/aktywa_pasywa!D50,0)</f>
        <v/>
      </c>
      <c r="G51" s="1164">
        <f>IFERROR(aktywa_pasywa!G50/aktywa_pasywa!F50,0)</f>
        <v/>
      </c>
      <c r="H51" s="1164">
        <f>IFERROR(aktywa_pasywa!H50/aktywa_pasywa!G50,0)</f>
        <v/>
      </c>
      <c r="I51" s="1164">
        <f>IFERROR(aktywa_pasywa!I50/aktywa_pasywa!H50,0)</f>
        <v/>
      </c>
      <c r="J51">
        <f>IFERROR(aktywa_pasywa!J50/aktywa_pasywa!I50,0)</f>
        <v/>
      </c>
      <c r="K51">
        <f>IFERROR(aktywa_pasywa!K50/aktywa_pasywa!J50,0)</f>
        <v/>
      </c>
      <c r="L51">
        <f>IFERROR(aktywa_pasywa!L50/aktywa_pasywa!K50,0)</f>
        <v/>
      </c>
      <c r="M51">
        <f>IFERROR(aktywa_pasywa!M50/aktywa_pasywa!L50,0)</f>
        <v/>
      </c>
      <c r="N51">
        <f>IFERROR(aktywa_pasywa!N50/aktywa_pasywa!M50,0)</f>
        <v/>
      </c>
      <c r="O51">
        <f>IFERROR(aktywa_pasywa!O50/aktywa_pasywa!N50,0)</f>
        <v/>
      </c>
      <c r="P51">
        <f>IFERROR(aktywa_pasywa!P50/aktywa_pasywa!O50,0)</f>
        <v/>
      </c>
      <c r="Q51">
        <f>IFERROR(aktywa_pasywa!Q50/aktywa_pasywa!P50,0)</f>
        <v/>
      </c>
      <c r="R51">
        <f>IFERROR(aktywa_pasywa!R50/aktywa_pasywa!Q50,0)</f>
        <v/>
      </c>
      <c r="S51">
        <f>IFERROR(aktywa_pasywa!S50/aktywa_pasywa!R50,0)</f>
        <v/>
      </c>
      <c r="T51">
        <f>IFERROR(aktywa_pasywa!T50/aktywa_pasywa!S50,0)</f>
        <v/>
      </c>
      <c r="U51">
        <f>IFERROR(aktywa_pasywa!U50/aktywa_pasywa!T50,0)</f>
        <v/>
      </c>
    </row>
    <row r="52" ht="15" customFormat="1" customHeight="1" s="246">
      <c r="A52" s="223" t="inlineStr">
        <is>
          <t>I</t>
        </is>
      </c>
      <c r="B52" s="397" t="inlineStr">
        <is>
          <t>Kapitał (fundusz) podstawowy</t>
        </is>
      </c>
      <c r="C52" s="1148" t="n"/>
      <c r="D52" s="1141">
        <f>IFERROR(aktywa_pasywa!D51/aktywa_pasywa!C51,0)</f>
        <v/>
      </c>
      <c r="E52" s="1141" t="n"/>
      <c r="F52" s="1141">
        <f>IFERROR(aktywa_pasywa!F51/aktywa_pasywa!D51,0)</f>
        <v/>
      </c>
      <c r="G52" s="1141">
        <f>IFERROR(aktywa_pasywa!G51/aktywa_pasywa!F51,0)</f>
        <v/>
      </c>
      <c r="H52" s="1141">
        <f>IFERROR(aktywa_pasywa!H51/aktywa_pasywa!G51,0)</f>
        <v/>
      </c>
      <c r="I52" s="1141">
        <f>IFERROR(aktywa_pasywa!I51/aktywa_pasywa!H51,0)</f>
        <v/>
      </c>
      <c r="J52">
        <f>IFERROR(aktywa_pasywa!J51/aktywa_pasywa!I51,0)</f>
        <v/>
      </c>
      <c r="K52">
        <f>IFERROR(aktywa_pasywa!K51/aktywa_pasywa!J51,0)</f>
        <v/>
      </c>
      <c r="L52">
        <f>IFERROR(aktywa_pasywa!L51/aktywa_pasywa!K51,0)</f>
        <v/>
      </c>
      <c r="M52">
        <f>IFERROR(aktywa_pasywa!M51/aktywa_pasywa!L51,0)</f>
        <v/>
      </c>
      <c r="N52">
        <f>IFERROR(aktywa_pasywa!N51/aktywa_pasywa!M51,0)</f>
        <v/>
      </c>
      <c r="O52">
        <f>IFERROR(aktywa_pasywa!O51/aktywa_pasywa!N51,0)</f>
        <v/>
      </c>
      <c r="P52">
        <f>IFERROR(aktywa_pasywa!P51/aktywa_pasywa!O51,0)</f>
        <v/>
      </c>
      <c r="Q52">
        <f>IFERROR(aktywa_pasywa!Q51/aktywa_pasywa!P51,0)</f>
        <v/>
      </c>
      <c r="R52">
        <f>IFERROR(aktywa_pasywa!R51/aktywa_pasywa!Q51,0)</f>
        <v/>
      </c>
      <c r="S52">
        <f>IFERROR(aktywa_pasywa!S51/aktywa_pasywa!R51,0)</f>
        <v/>
      </c>
      <c r="T52">
        <f>IFERROR(aktywa_pasywa!T51/aktywa_pasywa!S51,0)</f>
        <v/>
      </c>
      <c r="U52">
        <f>IFERROR(aktywa_pasywa!U51/aktywa_pasywa!T51,0)</f>
        <v/>
      </c>
    </row>
    <row r="53" ht="15" customFormat="1" customHeight="1" s="246">
      <c r="A53" s="207" t="inlineStr">
        <is>
          <t>II</t>
        </is>
      </c>
      <c r="B53" s="397" t="inlineStr">
        <is>
          <t>Kapitał (fundusz) zapasowy, w tym:</t>
        </is>
      </c>
      <c r="C53" s="1141" t="n"/>
      <c r="D53" s="1141">
        <f>IFERROR(aktywa_pasywa!D52/aktywa_pasywa!C52,0)</f>
        <v/>
      </c>
      <c r="E53" s="1141" t="n"/>
      <c r="F53" s="1141">
        <f>IFERROR(aktywa_pasywa!F52/aktywa_pasywa!D52,0)</f>
        <v/>
      </c>
      <c r="G53" s="1141">
        <f>IFERROR(aktywa_pasywa!G52/aktywa_pasywa!F52,0)</f>
        <v/>
      </c>
      <c r="H53" s="1141">
        <f>IFERROR(aktywa_pasywa!H52/aktywa_pasywa!G52,0)</f>
        <v/>
      </c>
      <c r="I53" s="1141">
        <f>IFERROR(aktywa_pasywa!I52/aktywa_pasywa!H52,0)</f>
        <v/>
      </c>
      <c r="J53">
        <f>IFERROR(aktywa_pasywa!J52/aktywa_pasywa!I52,0)</f>
        <v/>
      </c>
      <c r="K53">
        <f>IFERROR(aktywa_pasywa!K52/aktywa_pasywa!J52,0)</f>
        <v/>
      </c>
      <c r="L53">
        <f>IFERROR(aktywa_pasywa!L52/aktywa_pasywa!K52,0)</f>
        <v/>
      </c>
      <c r="M53">
        <f>IFERROR(aktywa_pasywa!M52/aktywa_pasywa!L52,0)</f>
        <v/>
      </c>
      <c r="N53">
        <f>IFERROR(aktywa_pasywa!N52/aktywa_pasywa!M52,0)</f>
        <v/>
      </c>
      <c r="O53">
        <f>IFERROR(aktywa_pasywa!O52/aktywa_pasywa!N52,0)</f>
        <v/>
      </c>
      <c r="P53">
        <f>IFERROR(aktywa_pasywa!P52/aktywa_pasywa!O52,0)</f>
        <v/>
      </c>
      <c r="Q53">
        <f>IFERROR(aktywa_pasywa!Q52/aktywa_pasywa!P52,0)</f>
        <v/>
      </c>
      <c r="R53">
        <f>IFERROR(aktywa_pasywa!R52/aktywa_pasywa!Q52,0)</f>
        <v/>
      </c>
      <c r="S53">
        <f>IFERROR(aktywa_pasywa!S52/aktywa_pasywa!R52,0)</f>
        <v/>
      </c>
      <c r="T53">
        <f>IFERROR(aktywa_pasywa!T52/aktywa_pasywa!S52,0)</f>
        <v/>
      </c>
      <c r="U53">
        <f>IFERROR(aktywa_pasywa!U52/aktywa_pasywa!T52,0)</f>
        <v/>
      </c>
    </row>
    <row r="54" ht="22.5" customFormat="1" customHeight="1" s="246">
      <c r="A54" s="207" t="n"/>
      <c r="B54" s="398" t="inlineStr">
        <is>
          <t xml:space="preserve">  - nadwyżka wartości sprzedaży (wartość emisyjna) nad wartością nominalną udziałów (akcji)</t>
        </is>
      </c>
      <c r="C54" s="1150" t="n"/>
      <c r="D54" s="1150">
        <f>IFERROR(aktywa_pasywa!D53/aktywa_pasywa!C53,0)</f>
        <v/>
      </c>
      <c r="E54" s="1150" t="n"/>
      <c r="F54" s="1150">
        <f>IFERROR(aktywa_pasywa!F53/aktywa_pasywa!D53,0)</f>
        <v/>
      </c>
      <c r="G54" s="1150">
        <f>IFERROR(aktywa_pasywa!G53/aktywa_pasywa!F53,0)</f>
        <v/>
      </c>
      <c r="H54" s="1150">
        <f>IFERROR(aktywa_pasywa!H53/aktywa_pasywa!G53,0)</f>
        <v/>
      </c>
      <c r="I54" s="1150">
        <f>IFERROR(aktywa_pasywa!I53/aktywa_pasywa!H53,0)</f>
        <v/>
      </c>
      <c r="J54">
        <f>IFERROR(aktywa_pasywa!J53/aktywa_pasywa!I53,0)</f>
        <v/>
      </c>
      <c r="K54">
        <f>IFERROR(aktywa_pasywa!K53/aktywa_pasywa!J53,0)</f>
        <v/>
      </c>
      <c r="L54">
        <f>IFERROR(aktywa_pasywa!L53/aktywa_pasywa!K53,0)</f>
        <v/>
      </c>
      <c r="M54">
        <f>IFERROR(aktywa_pasywa!M53/aktywa_pasywa!L53,0)</f>
        <v/>
      </c>
      <c r="N54">
        <f>IFERROR(aktywa_pasywa!N53/aktywa_pasywa!M53,0)</f>
        <v/>
      </c>
      <c r="O54">
        <f>IFERROR(aktywa_pasywa!O53/aktywa_pasywa!N53,0)</f>
        <v/>
      </c>
      <c r="P54">
        <f>IFERROR(aktywa_pasywa!P53/aktywa_pasywa!O53,0)</f>
        <v/>
      </c>
      <c r="Q54">
        <f>IFERROR(aktywa_pasywa!Q53/aktywa_pasywa!P53,0)</f>
        <v/>
      </c>
      <c r="R54">
        <f>IFERROR(aktywa_pasywa!R53/aktywa_pasywa!Q53,0)</f>
        <v/>
      </c>
      <c r="S54">
        <f>IFERROR(aktywa_pasywa!S53/aktywa_pasywa!R53,0)</f>
        <v/>
      </c>
      <c r="T54">
        <f>IFERROR(aktywa_pasywa!T53/aktywa_pasywa!S53,0)</f>
        <v/>
      </c>
      <c r="U54">
        <f>IFERROR(aktywa_pasywa!U53/aktywa_pasywa!T53,0)</f>
        <v/>
      </c>
    </row>
    <row r="55" ht="21.75" customFormat="1" customHeight="1" s="246">
      <c r="A55" s="207" t="inlineStr">
        <is>
          <t>III</t>
        </is>
      </c>
      <c r="B55" s="399" t="inlineStr">
        <is>
          <t>Kapitał (fundusz) z aktualizacji wyceny, w tym:</t>
        </is>
      </c>
      <c r="C55" s="1141" t="n"/>
      <c r="D55" s="1141">
        <f>IFERROR(aktywa_pasywa!D54/aktywa_pasywa!C54,0)</f>
        <v/>
      </c>
      <c r="E55" s="1141" t="n"/>
      <c r="F55" s="1141">
        <f>IFERROR(aktywa_pasywa!F54/aktywa_pasywa!D54,0)</f>
        <v/>
      </c>
      <c r="G55" s="1141">
        <f>IFERROR(aktywa_pasywa!G54/aktywa_pasywa!F54,0)</f>
        <v/>
      </c>
      <c r="H55" s="1141">
        <f>IFERROR(aktywa_pasywa!H54/aktywa_pasywa!G54,0)</f>
        <v/>
      </c>
      <c r="I55" s="1141">
        <f>IFERROR(aktywa_pasywa!I54/aktywa_pasywa!H54,0)</f>
        <v/>
      </c>
      <c r="J55">
        <f>IFERROR(aktywa_pasywa!J54/aktywa_pasywa!I54,0)</f>
        <v/>
      </c>
      <c r="K55">
        <f>IFERROR(aktywa_pasywa!K54/aktywa_pasywa!J54,0)</f>
        <v/>
      </c>
      <c r="L55">
        <f>IFERROR(aktywa_pasywa!L54/aktywa_pasywa!K54,0)</f>
        <v/>
      </c>
      <c r="M55">
        <f>IFERROR(aktywa_pasywa!M54/aktywa_pasywa!L54,0)</f>
        <v/>
      </c>
      <c r="N55">
        <f>IFERROR(aktywa_pasywa!N54/aktywa_pasywa!M54,0)</f>
        <v/>
      </c>
      <c r="O55">
        <f>IFERROR(aktywa_pasywa!O54/aktywa_pasywa!N54,0)</f>
        <v/>
      </c>
      <c r="P55">
        <f>IFERROR(aktywa_pasywa!P54/aktywa_pasywa!O54,0)</f>
        <v/>
      </c>
      <c r="Q55">
        <f>IFERROR(aktywa_pasywa!Q54/aktywa_pasywa!P54,0)</f>
        <v/>
      </c>
      <c r="R55">
        <f>IFERROR(aktywa_pasywa!R54/aktywa_pasywa!Q54,0)</f>
        <v/>
      </c>
      <c r="S55">
        <f>IFERROR(aktywa_pasywa!S54/aktywa_pasywa!R54,0)</f>
        <v/>
      </c>
      <c r="T55">
        <f>IFERROR(aktywa_pasywa!T54/aktywa_pasywa!S54,0)</f>
        <v/>
      </c>
      <c r="U55">
        <f>IFERROR(aktywa_pasywa!U54/aktywa_pasywa!T54,0)</f>
        <v/>
      </c>
    </row>
    <row r="56" ht="13.5" customFormat="1" customHeight="1" s="246">
      <c r="A56" s="207" t="n"/>
      <c r="B56" s="398" t="inlineStr">
        <is>
          <t xml:space="preserve">  - z tytułu aktualizacji wartości godziwej</t>
        </is>
      </c>
      <c r="C56" s="1150" t="n"/>
      <c r="D56" s="1150">
        <f>IFERROR(aktywa_pasywa!D55/aktywa_pasywa!C55,0)</f>
        <v/>
      </c>
      <c r="E56" s="1150" t="n"/>
      <c r="F56" s="1150">
        <f>IFERROR(aktywa_pasywa!F55/aktywa_pasywa!D55,0)</f>
        <v/>
      </c>
      <c r="G56" s="1150">
        <f>IFERROR(aktywa_pasywa!G55/aktywa_pasywa!F55,0)</f>
        <v/>
      </c>
      <c r="H56" s="1150">
        <f>IFERROR(aktywa_pasywa!H55/aktywa_pasywa!G55,0)</f>
        <v/>
      </c>
      <c r="I56" s="1150">
        <f>IFERROR(aktywa_pasywa!I55/aktywa_pasywa!H55,0)</f>
        <v/>
      </c>
      <c r="J56">
        <f>IFERROR(aktywa_pasywa!J55/aktywa_pasywa!I55,0)</f>
        <v/>
      </c>
      <c r="K56">
        <f>IFERROR(aktywa_pasywa!K55/aktywa_pasywa!J55,0)</f>
        <v/>
      </c>
      <c r="L56">
        <f>IFERROR(aktywa_pasywa!L55/aktywa_pasywa!K55,0)</f>
        <v/>
      </c>
      <c r="M56">
        <f>IFERROR(aktywa_pasywa!M55/aktywa_pasywa!L55,0)</f>
        <v/>
      </c>
      <c r="N56">
        <f>IFERROR(aktywa_pasywa!N55/aktywa_pasywa!M55,0)</f>
        <v/>
      </c>
      <c r="O56">
        <f>IFERROR(aktywa_pasywa!O55/aktywa_pasywa!N55,0)</f>
        <v/>
      </c>
      <c r="P56">
        <f>IFERROR(aktywa_pasywa!P55/aktywa_pasywa!O55,0)</f>
        <v/>
      </c>
      <c r="Q56">
        <f>IFERROR(aktywa_pasywa!Q55/aktywa_pasywa!P55,0)</f>
        <v/>
      </c>
      <c r="R56">
        <f>IFERROR(aktywa_pasywa!R55/aktywa_pasywa!Q55,0)</f>
        <v/>
      </c>
      <c r="S56">
        <f>IFERROR(aktywa_pasywa!S55/aktywa_pasywa!R55,0)</f>
        <v/>
      </c>
      <c r="T56">
        <f>IFERROR(aktywa_pasywa!T55/aktywa_pasywa!S55,0)</f>
        <v/>
      </c>
      <c r="U56">
        <f>IFERROR(aktywa_pasywa!U55/aktywa_pasywa!T55,0)</f>
        <v/>
      </c>
    </row>
    <row r="57" ht="15" customFormat="1" customHeight="1" s="246">
      <c r="A57" s="207" t="inlineStr">
        <is>
          <t>IV</t>
        </is>
      </c>
      <c r="B57" s="377" t="inlineStr">
        <is>
          <t>Pozostałe kapitały (fundusze) rezerwowe</t>
        </is>
      </c>
      <c r="C57" s="1141" t="n"/>
      <c r="D57" s="1141">
        <f>IFERROR(aktywa_pasywa!D56/aktywa_pasywa!C56,0)</f>
        <v/>
      </c>
      <c r="E57" s="1141" t="n"/>
      <c r="F57" s="1141">
        <f>IFERROR(aktywa_pasywa!F56/aktywa_pasywa!D56,0)</f>
        <v/>
      </c>
      <c r="G57" s="1141">
        <f>IFERROR(aktywa_pasywa!G56/aktywa_pasywa!F56,0)</f>
        <v/>
      </c>
      <c r="H57" s="1141">
        <f>IFERROR(aktywa_pasywa!H56/aktywa_pasywa!G56,0)</f>
        <v/>
      </c>
      <c r="I57" s="1141">
        <f>IFERROR(aktywa_pasywa!I56/aktywa_pasywa!H56,0)</f>
        <v/>
      </c>
      <c r="J57">
        <f>IFERROR(aktywa_pasywa!J56/aktywa_pasywa!I56,0)</f>
        <v/>
      </c>
      <c r="K57">
        <f>IFERROR(aktywa_pasywa!K56/aktywa_pasywa!J56,0)</f>
        <v/>
      </c>
      <c r="L57">
        <f>IFERROR(aktywa_pasywa!L56/aktywa_pasywa!K56,0)</f>
        <v/>
      </c>
      <c r="M57">
        <f>IFERROR(aktywa_pasywa!M56/aktywa_pasywa!L56,0)</f>
        <v/>
      </c>
      <c r="N57">
        <f>IFERROR(aktywa_pasywa!N56/aktywa_pasywa!M56,0)</f>
        <v/>
      </c>
      <c r="O57">
        <f>IFERROR(aktywa_pasywa!O56/aktywa_pasywa!N56,0)</f>
        <v/>
      </c>
      <c r="P57">
        <f>IFERROR(aktywa_pasywa!P56/aktywa_pasywa!O56,0)</f>
        <v/>
      </c>
      <c r="Q57">
        <f>IFERROR(aktywa_pasywa!Q56/aktywa_pasywa!P56,0)</f>
        <v/>
      </c>
      <c r="R57">
        <f>IFERROR(aktywa_pasywa!R56/aktywa_pasywa!Q56,0)</f>
        <v/>
      </c>
      <c r="S57">
        <f>IFERROR(aktywa_pasywa!S56/aktywa_pasywa!R56,0)</f>
        <v/>
      </c>
      <c r="T57">
        <f>IFERROR(aktywa_pasywa!T56/aktywa_pasywa!S56,0)</f>
        <v/>
      </c>
      <c r="U57">
        <f>IFERROR(aktywa_pasywa!U56/aktywa_pasywa!T56,0)</f>
        <v/>
      </c>
    </row>
    <row r="58" ht="15" customFormat="1" customHeight="1" s="246">
      <c r="A58" s="207" t="inlineStr">
        <is>
          <t>V</t>
        </is>
      </c>
      <c r="B58" s="377" t="inlineStr">
        <is>
          <t>Zysk (strata) z lat ubiegłych</t>
        </is>
      </c>
      <c r="C58" s="1141" t="n"/>
      <c r="D58" s="1141">
        <f>IFERROR(aktywa_pasywa!D57/aktywa_pasywa!C57,0)</f>
        <v/>
      </c>
      <c r="E58" s="1141" t="n"/>
      <c r="F58" s="1141">
        <f>IFERROR(aktywa_pasywa!F57/aktywa_pasywa!D57,0)</f>
        <v/>
      </c>
      <c r="G58" s="1141">
        <f>IFERROR(aktywa_pasywa!G57/aktywa_pasywa!F57,0)</f>
        <v/>
      </c>
      <c r="H58" s="1141">
        <f>IFERROR(aktywa_pasywa!H57/aktywa_pasywa!G57,0)</f>
        <v/>
      </c>
      <c r="I58" s="1141">
        <f>IFERROR(aktywa_pasywa!I57/aktywa_pasywa!H57,0)</f>
        <v/>
      </c>
      <c r="J58">
        <f>IFERROR(aktywa_pasywa!J57/aktywa_pasywa!I57,0)</f>
        <v/>
      </c>
      <c r="K58">
        <f>IFERROR(aktywa_pasywa!K57/aktywa_pasywa!J57,0)</f>
        <v/>
      </c>
      <c r="L58">
        <f>IFERROR(aktywa_pasywa!L57/aktywa_pasywa!K57,0)</f>
        <v/>
      </c>
      <c r="M58">
        <f>IFERROR(aktywa_pasywa!M57/aktywa_pasywa!L57,0)</f>
        <v/>
      </c>
      <c r="N58">
        <f>IFERROR(aktywa_pasywa!N57/aktywa_pasywa!M57,0)</f>
        <v/>
      </c>
      <c r="O58">
        <f>IFERROR(aktywa_pasywa!O57/aktywa_pasywa!N57,0)</f>
        <v/>
      </c>
      <c r="P58">
        <f>IFERROR(aktywa_pasywa!P57/aktywa_pasywa!O57,0)</f>
        <v/>
      </c>
      <c r="Q58">
        <f>IFERROR(aktywa_pasywa!Q57/aktywa_pasywa!P57,0)</f>
        <v/>
      </c>
      <c r="R58">
        <f>IFERROR(aktywa_pasywa!R57/aktywa_pasywa!Q57,0)</f>
        <v/>
      </c>
      <c r="S58">
        <f>IFERROR(aktywa_pasywa!S57/aktywa_pasywa!R57,0)</f>
        <v/>
      </c>
      <c r="T58">
        <f>IFERROR(aktywa_pasywa!T57/aktywa_pasywa!S57,0)</f>
        <v/>
      </c>
      <c r="U58">
        <f>IFERROR(aktywa_pasywa!U57/aktywa_pasywa!T57,0)</f>
        <v/>
      </c>
    </row>
    <row r="59" ht="15" customFormat="1" customHeight="1" s="246">
      <c r="A59" s="207" t="inlineStr">
        <is>
          <t>VI</t>
        </is>
      </c>
      <c r="B59" s="377" t="inlineStr">
        <is>
          <t>Zysk (strata) netto</t>
        </is>
      </c>
      <c r="C59" s="1141" t="n"/>
      <c r="D59" s="1141">
        <f>IFERROR(aktywa_pasywa!D58/aktywa_pasywa!C58,0)</f>
        <v/>
      </c>
      <c r="E59" s="1141" t="n"/>
      <c r="F59" s="1141">
        <f>IFERROR(aktywa_pasywa!F58/aktywa_pasywa!D58,0)</f>
        <v/>
      </c>
      <c r="G59" s="1141">
        <f>IFERROR(aktywa_pasywa!G58/aktywa_pasywa!F58,0)</f>
        <v/>
      </c>
      <c r="H59" s="1141">
        <f>IFERROR(aktywa_pasywa!H58/aktywa_pasywa!G58,0)</f>
        <v/>
      </c>
      <c r="I59" s="1141">
        <f>IFERROR(aktywa_pasywa!I58/aktywa_pasywa!H58,0)</f>
        <v/>
      </c>
      <c r="J59">
        <f>IFERROR(aktywa_pasywa!J58/aktywa_pasywa!I58,0)</f>
        <v/>
      </c>
      <c r="K59">
        <f>IFERROR(aktywa_pasywa!K58/aktywa_pasywa!J58,0)</f>
        <v/>
      </c>
      <c r="L59">
        <f>IFERROR(aktywa_pasywa!L58/aktywa_pasywa!K58,0)</f>
        <v/>
      </c>
      <c r="M59">
        <f>IFERROR(aktywa_pasywa!M58/aktywa_pasywa!L58,0)</f>
        <v/>
      </c>
      <c r="N59">
        <f>IFERROR(aktywa_pasywa!N58/aktywa_pasywa!M58,0)</f>
        <v/>
      </c>
      <c r="O59">
        <f>IFERROR(aktywa_pasywa!O58/aktywa_pasywa!N58,0)</f>
        <v/>
      </c>
      <c r="P59">
        <f>IFERROR(aktywa_pasywa!P58/aktywa_pasywa!O58,0)</f>
        <v/>
      </c>
      <c r="Q59">
        <f>IFERROR(aktywa_pasywa!Q58/aktywa_pasywa!P58,0)</f>
        <v/>
      </c>
      <c r="R59">
        <f>IFERROR(aktywa_pasywa!R58/aktywa_pasywa!Q58,0)</f>
        <v/>
      </c>
      <c r="S59">
        <f>IFERROR(aktywa_pasywa!S58/aktywa_pasywa!R58,0)</f>
        <v/>
      </c>
      <c r="T59">
        <f>IFERROR(aktywa_pasywa!T58/aktywa_pasywa!S58,0)</f>
        <v/>
      </c>
      <c r="U59">
        <f>IFERROR(aktywa_pasywa!U58/aktywa_pasywa!T58,0)</f>
        <v/>
      </c>
    </row>
    <row r="60" ht="22.5" customFormat="1" customHeight="1" s="246">
      <c r="A60" s="207" t="inlineStr">
        <is>
          <t>VII</t>
        </is>
      </c>
      <c r="B60" s="400" t="inlineStr">
        <is>
          <t>Odpisy z zysku netto w ciągu roku obrotowego (wielkość ujemna)</t>
        </is>
      </c>
      <c r="C60" s="1141" t="n"/>
      <c r="D60" s="1141">
        <f>IFERROR(aktywa_pasywa!D59/aktywa_pasywa!C59,0)</f>
        <v/>
      </c>
      <c r="E60" s="1141" t="n"/>
      <c r="F60" s="1141">
        <f>IFERROR(aktywa_pasywa!F59/aktywa_pasywa!D59,0)</f>
        <v/>
      </c>
      <c r="G60" s="1141">
        <f>IFERROR(aktywa_pasywa!G59/aktywa_pasywa!F59,0)</f>
        <v/>
      </c>
      <c r="H60" s="1141">
        <f>IFERROR(aktywa_pasywa!H59/aktywa_pasywa!G59,0)</f>
        <v/>
      </c>
      <c r="I60" s="1141">
        <f>IFERROR(aktywa_pasywa!I59/aktywa_pasywa!H59,0)</f>
        <v/>
      </c>
      <c r="J60">
        <f>IFERROR(aktywa_pasywa!J59/aktywa_pasywa!I59,0)</f>
        <v/>
      </c>
      <c r="K60">
        <f>IFERROR(aktywa_pasywa!K59/aktywa_pasywa!J59,0)</f>
        <v/>
      </c>
      <c r="L60">
        <f>IFERROR(aktywa_pasywa!L59/aktywa_pasywa!K59,0)</f>
        <v/>
      </c>
      <c r="M60">
        <f>IFERROR(aktywa_pasywa!M59/aktywa_pasywa!L59,0)</f>
        <v/>
      </c>
      <c r="N60">
        <f>IFERROR(aktywa_pasywa!N59/aktywa_pasywa!M59,0)</f>
        <v/>
      </c>
      <c r="O60">
        <f>IFERROR(aktywa_pasywa!O59/aktywa_pasywa!N59,0)</f>
        <v/>
      </c>
      <c r="P60">
        <f>IFERROR(aktywa_pasywa!P59/aktywa_pasywa!O59,0)</f>
        <v/>
      </c>
      <c r="Q60">
        <f>IFERROR(aktywa_pasywa!Q59/aktywa_pasywa!P59,0)</f>
        <v/>
      </c>
      <c r="R60">
        <f>IFERROR(aktywa_pasywa!R59/aktywa_pasywa!Q59,0)</f>
        <v/>
      </c>
      <c r="S60">
        <f>IFERROR(aktywa_pasywa!S59/aktywa_pasywa!R59,0)</f>
        <v/>
      </c>
      <c r="T60">
        <f>IFERROR(aktywa_pasywa!T59/aktywa_pasywa!S59,0)</f>
        <v/>
      </c>
      <c r="U60">
        <f>IFERROR(aktywa_pasywa!U59/aktywa_pasywa!T59,0)</f>
        <v/>
      </c>
    </row>
    <row r="61" ht="15" customFormat="1" customHeight="1" s="246">
      <c r="A61" s="446" t="inlineStr">
        <is>
          <t>B</t>
        </is>
      </c>
      <c r="B61" s="447" t="inlineStr">
        <is>
          <t>B. Zobowiązania i rezerwy na zobowiązania</t>
        </is>
      </c>
      <c r="C61" s="1165" t="n"/>
      <c r="D61" s="1165">
        <f>IFERROR(aktywa_pasywa!D60/aktywa_pasywa!C60,0)</f>
        <v/>
      </c>
      <c r="E61" s="1165" t="n"/>
      <c r="F61" s="1165">
        <f>IFERROR(aktywa_pasywa!F60/aktywa_pasywa!D60,0)</f>
        <v/>
      </c>
      <c r="G61" s="1165">
        <f>IFERROR(aktywa_pasywa!G60/aktywa_pasywa!F60,0)</f>
        <v/>
      </c>
      <c r="H61" s="1165">
        <f>IFERROR(aktywa_pasywa!H60/aktywa_pasywa!G60,0)</f>
        <v/>
      </c>
      <c r="I61" s="1165">
        <f>IFERROR(aktywa_pasywa!I60/aktywa_pasywa!H60,0)</f>
        <v/>
      </c>
      <c r="J61">
        <f>IFERROR(aktywa_pasywa!J60/aktywa_pasywa!I60,0)</f>
        <v/>
      </c>
      <c r="K61">
        <f>IFERROR(aktywa_pasywa!K60/aktywa_pasywa!J60,0)</f>
        <v/>
      </c>
      <c r="L61">
        <f>IFERROR(aktywa_pasywa!L60/aktywa_pasywa!K60,0)</f>
        <v/>
      </c>
      <c r="M61">
        <f>IFERROR(aktywa_pasywa!M60/aktywa_pasywa!L60,0)</f>
        <v/>
      </c>
      <c r="N61">
        <f>IFERROR(aktywa_pasywa!N60/aktywa_pasywa!M60,0)</f>
        <v/>
      </c>
      <c r="O61">
        <f>IFERROR(aktywa_pasywa!O60/aktywa_pasywa!N60,0)</f>
        <v/>
      </c>
      <c r="P61">
        <f>IFERROR(aktywa_pasywa!P60/aktywa_pasywa!O60,0)</f>
        <v/>
      </c>
      <c r="Q61">
        <f>IFERROR(aktywa_pasywa!Q60/aktywa_pasywa!P60,0)</f>
        <v/>
      </c>
      <c r="R61">
        <f>IFERROR(aktywa_pasywa!R60/aktywa_pasywa!Q60,0)</f>
        <v/>
      </c>
      <c r="S61">
        <f>IFERROR(aktywa_pasywa!S60/aktywa_pasywa!R60,0)</f>
        <v/>
      </c>
      <c r="T61">
        <f>IFERROR(aktywa_pasywa!T60/aktywa_pasywa!S60,0)</f>
        <v/>
      </c>
      <c r="U61">
        <f>IFERROR(aktywa_pasywa!U60/aktywa_pasywa!T60,0)</f>
        <v/>
      </c>
    </row>
    <row r="62" ht="15" customFormat="1" customHeight="1" s="246">
      <c r="A62" s="207" t="inlineStr">
        <is>
          <t>I</t>
        </is>
      </c>
      <c r="B62" s="377" t="inlineStr">
        <is>
          <t>Rezerwy na zobowiązania</t>
        </is>
      </c>
      <c r="C62" s="1141" t="n"/>
      <c r="D62" s="1141">
        <f>IFERROR(aktywa_pasywa!D61/aktywa_pasywa!C61,0)</f>
        <v/>
      </c>
      <c r="E62" s="1141" t="n"/>
      <c r="F62" s="1141">
        <f>IFERROR(aktywa_pasywa!F61/aktywa_pasywa!D61,0)</f>
        <v/>
      </c>
      <c r="G62" s="1141">
        <f>IFERROR(aktywa_pasywa!G61/aktywa_pasywa!F61,0)</f>
        <v/>
      </c>
      <c r="H62" s="1141">
        <f>IFERROR(aktywa_pasywa!H61/aktywa_pasywa!G61,0)</f>
        <v/>
      </c>
      <c r="I62" s="1141">
        <f>IFERROR(aktywa_pasywa!I61/aktywa_pasywa!H61,0)</f>
        <v/>
      </c>
      <c r="J62">
        <f>IFERROR(aktywa_pasywa!J61/aktywa_pasywa!I61,0)</f>
        <v/>
      </c>
      <c r="K62">
        <f>IFERROR(aktywa_pasywa!K61/aktywa_pasywa!J61,0)</f>
        <v/>
      </c>
      <c r="L62">
        <f>IFERROR(aktywa_pasywa!L61/aktywa_pasywa!K61,0)</f>
        <v/>
      </c>
      <c r="M62">
        <f>IFERROR(aktywa_pasywa!M61/aktywa_pasywa!L61,0)</f>
        <v/>
      </c>
      <c r="N62">
        <f>IFERROR(aktywa_pasywa!N61/aktywa_pasywa!M61,0)</f>
        <v/>
      </c>
      <c r="O62">
        <f>IFERROR(aktywa_pasywa!O61/aktywa_pasywa!N61,0)</f>
        <v/>
      </c>
      <c r="P62">
        <f>IFERROR(aktywa_pasywa!P61/aktywa_pasywa!O61,0)</f>
        <v/>
      </c>
      <c r="Q62">
        <f>IFERROR(aktywa_pasywa!Q61/aktywa_pasywa!P61,0)</f>
        <v/>
      </c>
      <c r="R62">
        <f>IFERROR(aktywa_pasywa!R61/aktywa_pasywa!Q61,0)</f>
        <v/>
      </c>
      <c r="S62">
        <f>IFERROR(aktywa_pasywa!S61/aktywa_pasywa!R61,0)</f>
        <v/>
      </c>
      <c r="T62">
        <f>IFERROR(aktywa_pasywa!T61/aktywa_pasywa!S61,0)</f>
        <v/>
      </c>
      <c r="U62">
        <f>IFERROR(aktywa_pasywa!U61/aktywa_pasywa!T61,0)</f>
        <v/>
      </c>
    </row>
    <row r="63" ht="15" customFormat="1" customHeight="1" s="246">
      <c r="A63" s="183" t="n">
        <v>1</v>
      </c>
      <c r="B63" s="401" t="inlineStr">
        <is>
          <t>Rezerwa z tytułu odroczonego podatku dochodowego</t>
        </is>
      </c>
      <c r="C63" s="1035" t="n"/>
      <c r="D63" s="1035">
        <f>IFERROR(aktywa_pasywa!D62/aktywa_pasywa!C62,0)</f>
        <v/>
      </c>
      <c r="E63" s="1166" t="n"/>
      <c r="F63" s="1166">
        <f>IFERROR(aktywa_pasywa!F62/aktywa_pasywa!D62,0)</f>
        <v/>
      </c>
      <c r="G63" s="1167">
        <f>IFERROR(aktywa_pasywa!G62/aktywa_pasywa!F62,0)</f>
        <v/>
      </c>
      <c r="H63" s="1167">
        <f>IFERROR(aktywa_pasywa!H62/aktywa_pasywa!G62,0)</f>
        <v/>
      </c>
      <c r="I63" s="1167">
        <f>IFERROR(aktywa_pasywa!I62/aktywa_pasywa!H62,0)</f>
        <v/>
      </c>
      <c r="J63" s="246">
        <f>IFERROR(aktywa_pasywa!J62/aktywa_pasywa!I62,0)</f>
        <v/>
      </c>
      <c r="K63">
        <f>IFERROR(aktywa_pasywa!K62/aktywa_pasywa!J62,0)</f>
        <v/>
      </c>
      <c r="L63">
        <f>IFERROR(aktywa_pasywa!L62/aktywa_pasywa!K62,0)</f>
        <v/>
      </c>
      <c r="M63">
        <f>IFERROR(aktywa_pasywa!M62/aktywa_pasywa!L62,0)</f>
        <v/>
      </c>
      <c r="N63">
        <f>IFERROR(aktywa_pasywa!N62/aktywa_pasywa!M62,0)</f>
        <v/>
      </c>
      <c r="O63">
        <f>IFERROR(aktywa_pasywa!O62/aktywa_pasywa!N62,0)</f>
        <v/>
      </c>
      <c r="P63">
        <f>IFERROR(aktywa_pasywa!P62/aktywa_pasywa!O62,0)</f>
        <v/>
      </c>
      <c r="Q63">
        <f>IFERROR(aktywa_pasywa!Q62/aktywa_pasywa!P62,0)</f>
        <v/>
      </c>
      <c r="R63">
        <f>IFERROR(aktywa_pasywa!R62/aktywa_pasywa!Q62,0)</f>
        <v/>
      </c>
      <c r="S63">
        <f>IFERROR(aktywa_pasywa!S62/aktywa_pasywa!R62,0)</f>
        <v/>
      </c>
      <c r="T63">
        <f>IFERROR(aktywa_pasywa!T62/aktywa_pasywa!S62,0)</f>
        <v/>
      </c>
      <c r="U63">
        <f>IFERROR(aktywa_pasywa!U62/aktywa_pasywa!T62,0)</f>
        <v/>
      </c>
    </row>
    <row r="64" ht="15" customFormat="1" customHeight="1" s="246">
      <c r="A64" s="183" t="n">
        <v>2</v>
      </c>
      <c r="B64" s="401" t="inlineStr">
        <is>
          <t>Rezerwa na świadczenia emerytalne i podobne</t>
        </is>
      </c>
      <c r="C64" s="1035" t="n"/>
      <c r="D64" s="1035">
        <f>IFERROR(aktywa_pasywa!D63/aktywa_pasywa!C63,0)</f>
        <v/>
      </c>
      <c r="E64" s="1166" t="n"/>
      <c r="F64" s="1166">
        <f>IFERROR(aktywa_pasywa!F63/aktywa_pasywa!D63,0)</f>
        <v/>
      </c>
      <c r="G64" s="1167">
        <f>IFERROR(aktywa_pasywa!G63/aktywa_pasywa!F63,0)</f>
        <v/>
      </c>
      <c r="H64" s="1167">
        <f>IFERROR(aktywa_pasywa!H63/aktywa_pasywa!G63,0)</f>
        <v/>
      </c>
      <c r="I64" s="1167">
        <f>IFERROR(aktywa_pasywa!I63/aktywa_pasywa!H63,0)</f>
        <v/>
      </c>
      <c r="J64" s="246">
        <f>IFERROR(aktywa_pasywa!J63/aktywa_pasywa!I63,0)</f>
        <v/>
      </c>
      <c r="K64">
        <f>IFERROR(aktywa_pasywa!K63/aktywa_pasywa!J63,0)</f>
        <v/>
      </c>
      <c r="L64">
        <f>IFERROR(aktywa_pasywa!L63/aktywa_pasywa!K63,0)</f>
        <v/>
      </c>
      <c r="M64">
        <f>IFERROR(aktywa_pasywa!M63/aktywa_pasywa!L63,0)</f>
        <v/>
      </c>
      <c r="N64">
        <f>IFERROR(aktywa_pasywa!N63/aktywa_pasywa!M63,0)</f>
        <v/>
      </c>
      <c r="O64">
        <f>IFERROR(aktywa_pasywa!O63/aktywa_pasywa!N63,0)</f>
        <v/>
      </c>
      <c r="P64">
        <f>IFERROR(aktywa_pasywa!P63/aktywa_pasywa!O63,0)</f>
        <v/>
      </c>
      <c r="Q64">
        <f>IFERROR(aktywa_pasywa!Q63/aktywa_pasywa!P63,0)</f>
        <v/>
      </c>
      <c r="R64">
        <f>IFERROR(aktywa_pasywa!R63/aktywa_pasywa!Q63,0)</f>
        <v/>
      </c>
      <c r="S64">
        <f>IFERROR(aktywa_pasywa!S63/aktywa_pasywa!R63,0)</f>
        <v/>
      </c>
      <c r="T64">
        <f>IFERROR(aktywa_pasywa!T63/aktywa_pasywa!S63,0)</f>
        <v/>
      </c>
      <c r="U64">
        <f>IFERROR(aktywa_pasywa!U63/aktywa_pasywa!T63,0)</f>
        <v/>
      </c>
    </row>
    <row r="65" ht="15" customFormat="1" customHeight="1" s="246">
      <c r="A65" s="183" t="n">
        <v>3</v>
      </c>
      <c r="B65" s="401" t="inlineStr">
        <is>
          <t>Pozostałe rezerwy</t>
        </is>
      </c>
      <c r="C65" s="1035" t="n"/>
      <c r="D65" s="1035">
        <f>IFERROR(aktywa_pasywa!D64/aktywa_pasywa!C64,0)</f>
        <v/>
      </c>
      <c r="E65" s="1166" t="n"/>
      <c r="F65" s="1166">
        <f>IFERROR(aktywa_pasywa!F64/aktywa_pasywa!D64,0)</f>
        <v/>
      </c>
      <c r="G65" s="1167">
        <f>IFERROR(aktywa_pasywa!G64/aktywa_pasywa!F64,0)</f>
        <v/>
      </c>
      <c r="H65" s="1167">
        <f>IFERROR(aktywa_pasywa!H64/aktywa_pasywa!G64,0)</f>
        <v/>
      </c>
      <c r="I65" s="1167">
        <f>IFERROR(aktywa_pasywa!I64/aktywa_pasywa!H64,0)</f>
        <v/>
      </c>
      <c r="J65" s="246">
        <f>IFERROR(aktywa_pasywa!J64/aktywa_pasywa!I64,0)</f>
        <v/>
      </c>
      <c r="K65">
        <f>IFERROR(aktywa_pasywa!K64/aktywa_pasywa!J64,0)</f>
        <v/>
      </c>
      <c r="L65">
        <f>IFERROR(aktywa_pasywa!L64/aktywa_pasywa!K64,0)</f>
        <v/>
      </c>
      <c r="M65">
        <f>IFERROR(aktywa_pasywa!M64/aktywa_pasywa!L64,0)</f>
        <v/>
      </c>
      <c r="N65">
        <f>IFERROR(aktywa_pasywa!N64/aktywa_pasywa!M64,0)</f>
        <v/>
      </c>
      <c r="O65">
        <f>IFERROR(aktywa_pasywa!O64/aktywa_pasywa!N64,0)</f>
        <v/>
      </c>
      <c r="P65">
        <f>IFERROR(aktywa_pasywa!P64/aktywa_pasywa!O64,0)</f>
        <v/>
      </c>
      <c r="Q65">
        <f>IFERROR(aktywa_pasywa!Q64/aktywa_pasywa!P64,0)</f>
        <v/>
      </c>
      <c r="R65">
        <f>IFERROR(aktywa_pasywa!R64/aktywa_pasywa!Q64,0)</f>
        <v/>
      </c>
      <c r="S65">
        <f>IFERROR(aktywa_pasywa!S64/aktywa_pasywa!R64,0)</f>
        <v/>
      </c>
      <c r="T65">
        <f>IFERROR(aktywa_pasywa!T64/aktywa_pasywa!S64,0)</f>
        <v/>
      </c>
      <c r="U65">
        <f>IFERROR(aktywa_pasywa!U64/aktywa_pasywa!T64,0)</f>
        <v/>
      </c>
    </row>
    <row r="66" ht="15" customFormat="1" customHeight="1" s="246">
      <c r="A66" s="207" t="inlineStr">
        <is>
          <t>II</t>
        </is>
      </c>
      <c r="B66" s="377" t="inlineStr">
        <is>
          <t>Zobowiązania długoterminowe</t>
        </is>
      </c>
      <c r="C66" s="1141" t="n"/>
      <c r="D66" s="1141">
        <f>IFERROR(aktywa_pasywa!D65/aktywa_pasywa!C65,0)</f>
        <v/>
      </c>
      <c r="E66" s="1141" t="n"/>
      <c r="F66" s="1141">
        <f>IFERROR(aktywa_pasywa!F65/aktywa_pasywa!D65,0)</f>
        <v/>
      </c>
      <c r="G66" s="1141">
        <f>IFERROR(aktywa_pasywa!G65/aktywa_pasywa!F65,0)</f>
        <v/>
      </c>
      <c r="H66" s="1141">
        <f>IFERROR(aktywa_pasywa!H65/aktywa_pasywa!G65,0)</f>
        <v/>
      </c>
      <c r="I66" s="1141">
        <f>IFERROR(aktywa_pasywa!I65/aktywa_pasywa!H65,0)</f>
        <v/>
      </c>
      <c r="J66">
        <f>IFERROR(aktywa_pasywa!J65/aktywa_pasywa!I65,0)</f>
        <v/>
      </c>
      <c r="K66">
        <f>IFERROR(aktywa_pasywa!K65/aktywa_pasywa!J65,0)</f>
        <v/>
      </c>
      <c r="L66">
        <f>IFERROR(aktywa_pasywa!L65/aktywa_pasywa!K65,0)</f>
        <v/>
      </c>
      <c r="M66">
        <f>IFERROR(aktywa_pasywa!M65/aktywa_pasywa!L65,0)</f>
        <v/>
      </c>
      <c r="N66">
        <f>IFERROR(aktywa_pasywa!N65/aktywa_pasywa!M65,0)</f>
        <v/>
      </c>
      <c r="O66">
        <f>IFERROR(aktywa_pasywa!O65/aktywa_pasywa!N65,0)</f>
        <v/>
      </c>
      <c r="P66">
        <f>IFERROR(aktywa_pasywa!P65/aktywa_pasywa!O65,0)</f>
        <v/>
      </c>
      <c r="Q66">
        <f>IFERROR(aktywa_pasywa!Q65/aktywa_pasywa!P65,0)</f>
        <v/>
      </c>
      <c r="R66">
        <f>IFERROR(aktywa_pasywa!R65/aktywa_pasywa!Q65,0)</f>
        <v/>
      </c>
      <c r="S66">
        <f>IFERROR(aktywa_pasywa!S65/aktywa_pasywa!R65,0)</f>
        <v/>
      </c>
      <c r="T66">
        <f>IFERROR(aktywa_pasywa!T65/aktywa_pasywa!S65,0)</f>
        <v/>
      </c>
      <c r="U66">
        <f>IFERROR(aktywa_pasywa!U65/aktywa_pasywa!T65,0)</f>
        <v/>
      </c>
    </row>
    <row r="67" ht="15" customFormat="1" customHeight="1" s="246">
      <c r="A67" s="183" t="n">
        <v>1</v>
      </c>
      <c r="B67" s="402" t="inlineStr">
        <is>
          <t>Wobec jednostek powiązanych</t>
        </is>
      </c>
      <c r="C67" s="1150" t="n"/>
      <c r="D67" s="1150">
        <f>IFERROR(aktywa_pasywa!D66/aktywa_pasywa!C66,0)</f>
        <v/>
      </c>
      <c r="E67" s="1150" t="n"/>
      <c r="F67" s="1150">
        <f>IFERROR(aktywa_pasywa!F66/aktywa_pasywa!D66,0)</f>
        <v/>
      </c>
      <c r="G67" s="1150">
        <f>IFERROR(aktywa_pasywa!G66/aktywa_pasywa!F66,0)</f>
        <v/>
      </c>
      <c r="H67" s="1150">
        <f>IFERROR(aktywa_pasywa!H66/aktywa_pasywa!G66,0)</f>
        <v/>
      </c>
      <c r="I67" s="1150">
        <f>IFERROR(aktywa_pasywa!I66/aktywa_pasywa!H66,0)</f>
        <v/>
      </c>
      <c r="J67">
        <f>IFERROR(aktywa_pasywa!J66/aktywa_pasywa!I66,0)</f>
        <v/>
      </c>
      <c r="K67">
        <f>IFERROR(aktywa_pasywa!K66/aktywa_pasywa!J66,0)</f>
        <v/>
      </c>
      <c r="L67">
        <f>IFERROR(aktywa_pasywa!L66/aktywa_pasywa!K66,0)</f>
        <v/>
      </c>
      <c r="M67">
        <f>IFERROR(aktywa_pasywa!M66/aktywa_pasywa!L66,0)</f>
        <v/>
      </c>
      <c r="N67">
        <f>IFERROR(aktywa_pasywa!N66/aktywa_pasywa!M66,0)</f>
        <v/>
      </c>
      <c r="O67">
        <f>IFERROR(aktywa_pasywa!O66/aktywa_pasywa!N66,0)</f>
        <v/>
      </c>
      <c r="P67">
        <f>IFERROR(aktywa_pasywa!P66/aktywa_pasywa!O66,0)</f>
        <v/>
      </c>
      <c r="Q67">
        <f>IFERROR(aktywa_pasywa!Q66/aktywa_pasywa!P66,0)</f>
        <v/>
      </c>
      <c r="R67">
        <f>IFERROR(aktywa_pasywa!R66/aktywa_pasywa!Q66,0)</f>
        <v/>
      </c>
      <c r="S67">
        <f>IFERROR(aktywa_pasywa!S66/aktywa_pasywa!R66,0)</f>
        <v/>
      </c>
      <c r="T67">
        <f>IFERROR(aktywa_pasywa!T66/aktywa_pasywa!S66,0)</f>
        <v/>
      </c>
      <c r="U67">
        <f>IFERROR(aktywa_pasywa!U66/aktywa_pasywa!T66,0)</f>
        <v/>
      </c>
    </row>
    <row r="68" ht="15" customFormat="1" customHeight="1" s="246">
      <c r="A68" s="183" t="n">
        <v>2</v>
      </c>
      <c r="B68" s="402" t="inlineStr">
        <is>
          <t>Wobec pozostałych jednostek</t>
        </is>
      </c>
      <c r="C68" s="1168" t="n"/>
      <c r="D68" s="1168">
        <f>IFERROR(aktywa_pasywa!D67/aktywa_pasywa!C67,0)</f>
        <v/>
      </c>
      <c r="E68" s="1168" t="n"/>
      <c r="F68" s="1168">
        <f>IFERROR(aktywa_pasywa!F67/aktywa_pasywa!D67,0)</f>
        <v/>
      </c>
      <c r="G68" s="1168">
        <f>IFERROR(aktywa_pasywa!G67/aktywa_pasywa!F67,0)</f>
        <v/>
      </c>
      <c r="H68" s="1168">
        <f>IFERROR(aktywa_pasywa!H67/aktywa_pasywa!G67,0)</f>
        <v/>
      </c>
      <c r="I68" s="1168">
        <f>IFERROR(aktywa_pasywa!I67/aktywa_pasywa!H67,0)</f>
        <v/>
      </c>
      <c r="J68">
        <f>IFERROR(aktywa_pasywa!J67/aktywa_pasywa!I67,0)</f>
        <v/>
      </c>
      <c r="K68">
        <f>IFERROR(aktywa_pasywa!K67/aktywa_pasywa!J67,0)</f>
        <v/>
      </c>
      <c r="L68">
        <f>IFERROR(aktywa_pasywa!L67/aktywa_pasywa!K67,0)</f>
        <v/>
      </c>
      <c r="M68">
        <f>IFERROR(aktywa_pasywa!M67/aktywa_pasywa!L67,0)</f>
        <v/>
      </c>
      <c r="N68">
        <f>IFERROR(aktywa_pasywa!N67/aktywa_pasywa!M67,0)</f>
        <v/>
      </c>
      <c r="O68">
        <f>IFERROR(aktywa_pasywa!O67/aktywa_pasywa!N67,0)</f>
        <v/>
      </c>
      <c r="P68">
        <f>IFERROR(aktywa_pasywa!P67/aktywa_pasywa!O67,0)</f>
        <v/>
      </c>
      <c r="Q68">
        <f>IFERROR(aktywa_pasywa!Q67/aktywa_pasywa!P67,0)</f>
        <v/>
      </c>
      <c r="R68">
        <f>IFERROR(aktywa_pasywa!R67/aktywa_pasywa!Q67,0)</f>
        <v/>
      </c>
      <c r="S68">
        <f>IFERROR(aktywa_pasywa!S67/aktywa_pasywa!R67,0)</f>
        <v/>
      </c>
      <c r="T68">
        <f>IFERROR(aktywa_pasywa!T67/aktywa_pasywa!S67,0)</f>
        <v/>
      </c>
      <c r="U68">
        <f>IFERROR(aktywa_pasywa!U67/aktywa_pasywa!T67,0)</f>
        <v/>
      </c>
    </row>
    <row r="69" ht="15" customFormat="1" customHeight="1" s="246">
      <c r="A69" s="183" t="inlineStr">
        <is>
          <t>a)</t>
        </is>
      </c>
      <c r="B69" s="402" t="inlineStr">
        <is>
          <t>kredyty i pożyczki</t>
        </is>
      </c>
      <c r="C69" s="1150" t="n"/>
      <c r="D69" s="1150">
        <f>IFERROR(aktywa_pasywa!D68/aktywa_pasywa!C68,0)</f>
        <v/>
      </c>
      <c r="E69" s="1150" t="n"/>
      <c r="F69" s="1150">
        <f>IFERROR(aktywa_pasywa!F68/aktywa_pasywa!D68,0)</f>
        <v/>
      </c>
      <c r="G69" s="1150">
        <f>IFERROR(aktywa_pasywa!G68/aktywa_pasywa!F68,0)</f>
        <v/>
      </c>
      <c r="H69" s="1150">
        <f>IFERROR(aktywa_pasywa!H68/aktywa_pasywa!G68,0)</f>
        <v/>
      </c>
      <c r="I69" s="1150">
        <f>IFERROR(aktywa_pasywa!I68/aktywa_pasywa!H68,0)</f>
        <v/>
      </c>
      <c r="J69">
        <f>IFERROR(aktywa_pasywa!J68/aktywa_pasywa!I68,0)</f>
        <v/>
      </c>
      <c r="K69">
        <f>IFERROR(aktywa_pasywa!K68/aktywa_pasywa!J68,0)</f>
        <v/>
      </c>
      <c r="L69">
        <f>IFERROR(aktywa_pasywa!L68/aktywa_pasywa!K68,0)</f>
        <v/>
      </c>
      <c r="M69">
        <f>IFERROR(aktywa_pasywa!M68/aktywa_pasywa!L68,0)</f>
        <v/>
      </c>
      <c r="N69">
        <f>IFERROR(aktywa_pasywa!N68/aktywa_pasywa!M68,0)</f>
        <v/>
      </c>
      <c r="O69">
        <f>IFERROR(aktywa_pasywa!O68/aktywa_pasywa!N68,0)</f>
        <v/>
      </c>
      <c r="P69">
        <f>IFERROR(aktywa_pasywa!P68/aktywa_pasywa!O68,0)</f>
        <v/>
      </c>
      <c r="Q69">
        <f>IFERROR(aktywa_pasywa!Q68/aktywa_pasywa!P68,0)</f>
        <v/>
      </c>
      <c r="R69">
        <f>IFERROR(aktywa_pasywa!R68/aktywa_pasywa!Q68,0)</f>
        <v/>
      </c>
      <c r="S69">
        <f>IFERROR(aktywa_pasywa!S68/aktywa_pasywa!R68,0)</f>
        <v/>
      </c>
      <c r="T69">
        <f>IFERROR(aktywa_pasywa!T68/aktywa_pasywa!S68,0)</f>
        <v/>
      </c>
      <c r="U69">
        <f>IFERROR(aktywa_pasywa!U68/aktywa_pasywa!T68,0)</f>
        <v/>
      </c>
    </row>
    <row r="70" ht="15" customFormat="1" customHeight="1" s="246">
      <c r="A70" s="183" t="inlineStr">
        <is>
          <t>b)</t>
        </is>
      </c>
      <c r="B70" s="402" t="inlineStr">
        <is>
          <t>z tytułu emisji dłużnych papierów wartościowych</t>
        </is>
      </c>
      <c r="C70" s="1150" t="n"/>
      <c r="D70" s="1150">
        <f>IFERROR(aktywa_pasywa!D69/aktywa_pasywa!C69,0)</f>
        <v/>
      </c>
      <c r="E70" s="1150" t="n"/>
      <c r="F70" s="1150">
        <f>IFERROR(aktywa_pasywa!F69/aktywa_pasywa!D69,0)</f>
        <v/>
      </c>
      <c r="G70" s="1150">
        <f>IFERROR(aktywa_pasywa!G69/aktywa_pasywa!F69,0)</f>
        <v/>
      </c>
      <c r="H70" s="1150">
        <f>IFERROR(aktywa_pasywa!H69/aktywa_pasywa!G69,0)</f>
        <v/>
      </c>
      <c r="I70" s="1150">
        <f>IFERROR(aktywa_pasywa!I69/aktywa_pasywa!H69,0)</f>
        <v/>
      </c>
      <c r="J70">
        <f>IFERROR(aktywa_pasywa!J69/aktywa_pasywa!I69,0)</f>
        <v/>
      </c>
      <c r="K70">
        <f>IFERROR(aktywa_pasywa!K69/aktywa_pasywa!J69,0)</f>
        <v/>
      </c>
      <c r="L70">
        <f>IFERROR(aktywa_pasywa!L69/aktywa_pasywa!K69,0)</f>
        <v/>
      </c>
      <c r="M70">
        <f>IFERROR(aktywa_pasywa!M69/aktywa_pasywa!L69,0)</f>
        <v/>
      </c>
      <c r="N70">
        <f>IFERROR(aktywa_pasywa!N69/aktywa_pasywa!M69,0)</f>
        <v/>
      </c>
      <c r="O70">
        <f>IFERROR(aktywa_pasywa!O69/aktywa_pasywa!N69,0)</f>
        <v/>
      </c>
      <c r="P70">
        <f>IFERROR(aktywa_pasywa!P69/aktywa_pasywa!O69,0)</f>
        <v/>
      </c>
      <c r="Q70">
        <f>IFERROR(aktywa_pasywa!Q69/aktywa_pasywa!P69,0)</f>
        <v/>
      </c>
      <c r="R70">
        <f>IFERROR(aktywa_pasywa!R69/aktywa_pasywa!Q69,0)</f>
        <v/>
      </c>
      <c r="S70">
        <f>IFERROR(aktywa_pasywa!S69/aktywa_pasywa!R69,0)</f>
        <v/>
      </c>
      <c r="T70">
        <f>IFERROR(aktywa_pasywa!T69/aktywa_pasywa!S69,0)</f>
        <v/>
      </c>
      <c r="U70">
        <f>IFERROR(aktywa_pasywa!U69/aktywa_pasywa!T69,0)</f>
        <v/>
      </c>
    </row>
    <row r="71" ht="15" customFormat="1" customHeight="1" s="246">
      <c r="A71" s="183" t="inlineStr">
        <is>
          <t>c)</t>
        </is>
      </c>
      <c r="B71" s="402" t="inlineStr">
        <is>
          <t>inne zobowiązania finansowe</t>
        </is>
      </c>
      <c r="C71" s="1150" t="n"/>
      <c r="D71" s="1150">
        <f>IFERROR(aktywa_pasywa!D70/aktywa_pasywa!C70,0)</f>
        <v/>
      </c>
      <c r="E71" s="1150" t="n"/>
      <c r="F71" s="1150">
        <f>IFERROR(aktywa_pasywa!F70/aktywa_pasywa!D70,0)</f>
        <v/>
      </c>
      <c r="G71" s="1150">
        <f>IFERROR(aktywa_pasywa!G70/aktywa_pasywa!F70,0)</f>
        <v/>
      </c>
      <c r="H71" s="1150">
        <f>IFERROR(aktywa_pasywa!H70/aktywa_pasywa!G70,0)</f>
        <v/>
      </c>
      <c r="I71" s="1150">
        <f>IFERROR(aktywa_pasywa!I70/aktywa_pasywa!H70,0)</f>
        <v/>
      </c>
      <c r="J71">
        <f>IFERROR(aktywa_pasywa!J70/aktywa_pasywa!I70,0)</f>
        <v/>
      </c>
      <c r="K71">
        <f>IFERROR(aktywa_pasywa!K70/aktywa_pasywa!J70,0)</f>
        <v/>
      </c>
      <c r="L71">
        <f>IFERROR(aktywa_pasywa!L70/aktywa_pasywa!K70,0)</f>
        <v/>
      </c>
      <c r="M71">
        <f>IFERROR(aktywa_pasywa!M70/aktywa_pasywa!L70,0)</f>
        <v/>
      </c>
      <c r="N71">
        <f>IFERROR(aktywa_pasywa!N70/aktywa_pasywa!M70,0)</f>
        <v/>
      </c>
      <c r="O71">
        <f>IFERROR(aktywa_pasywa!O70/aktywa_pasywa!N70,0)</f>
        <v/>
      </c>
      <c r="P71">
        <f>IFERROR(aktywa_pasywa!P70/aktywa_pasywa!O70,0)</f>
        <v/>
      </c>
      <c r="Q71">
        <f>IFERROR(aktywa_pasywa!Q70/aktywa_pasywa!P70,0)</f>
        <v/>
      </c>
      <c r="R71">
        <f>IFERROR(aktywa_pasywa!R70/aktywa_pasywa!Q70,0)</f>
        <v/>
      </c>
      <c r="S71">
        <f>IFERROR(aktywa_pasywa!S70/aktywa_pasywa!R70,0)</f>
        <v/>
      </c>
      <c r="T71">
        <f>IFERROR(aktywa_pasywa!T70/aktywa_pasywa!S70,0)</f>
        <v/>
      </c>
      <c r="U71">
        <f>IFERROR(aktywa_pasywa!U70/aktywa_pasywa!T70,0)</f>
        <v/>
      </c>
    </row>
    <row r="72" ht="15" customFormat="1" customHeight="1" s="246">
      <c r="A72" s="183" t="inlineStr">
        <is>
          <t>d)</t>
        </is>
      </c>
      <c r="B72" s="402" t="inlineStr">
        <is>
          <t>inne</t>
        </is>
      </c>
      <c r="C72" s="1150" t="n"/>
      <c r="D72" s="1150">
        <f>IFERROR(aktywa_pasywa!D71/aktywa_pasywa!C71,0)</f>
        <v/>
      </c>
      <c r="E72" s="1150" t="n"/>
      <c r="F72" s="1150">
        <f>IFERROR(aktywa_pasywa!F71/aktywa_pasywa!D71,0)</f>
        <v/>
      </c>
      <c r="G72" s="1150">
        <f>IFERROR(aktywa_pasywa!G71/aktywa_pasywa!F71,0)</f>
        <v/>
      </c>
      <c r="H72" s="1150">
        <f>IFERROR(aktywa_pasywa!H71/aktywa_pasywa!G71,0)</f>
        <v/>
      </c>
      <c r="I72" s="1150">
        <f>IFERROR(aktywa_pasywa!I71/aktywa_pasywa!H71,0)</f>
        <v/>
      </c>
      <c r="J72">
        <f>IFERROR(aktywa_pasywa!J71/aktywa_pasywa!I71,0)</f>
        <v/>
      </c>
      <c r="K72">
        <f>IFERROR(aktywa_pasywa!K71/aktywa_pasywa!J71,0)</f>
        <v/>
      </c>
      <c r="L72">
        <f>IFERROR(aktywa_pasywa!L71/aktywa_pasywa!K71,0)</f>
        <v/>
      </c>
      <c r="M72">
        <f>IFERROR(aktywa_pasywa!M71/aktywa_pasywa!L71,0)</f>
        <v/>
      </c>
      <c r="N72">
        <f>IFERROR(aktywa_pasywa!N71/aktywa_pasywa!M71,0)</f>
        <v/>
      </c>
      <c r="O72">
        <f>IFERROR(aktywa_pasywa!O71/aktywa_pasywa!N71,0)</f>
        <v/>
      </c>
      <c r="P72">
        <f>IFERROR(aktywa_pasywa!P71/aktywa_pasywa!O71,0)</f>
        <v/>
      </c>
      <c r="Q72">
        <f>IFERROR(aktywa_pasywa!Q71/aktywa_pasywa!P71,0)</f>
        <v/>
      </c>
      <c r="R72">
        <f>IFERROR(aktywa_pasywa!R71/aktywa_pasywa!Q71,0)</f>
        <v/>
      </c>
      <c r="S72">
        <f>IFERROR(aktywa_pasywa!S71/aktywa_pasywa!R71,0)</f>
        <v/>
      </c>
      <c r="T72">
        <f>IFERROR(aktywa_pasywa!T71/aktywa_pasywa!S71,0)</f>
        <v/>
      </c>
      <c r="U72">
        <f>IFERROR(aktywa_pasywa!U71/aktywa_pasywa!T71,0)</f>
        <v/>
      </c>
    </row>
    <row r="73" ht="15" customFormat="1" customHeight="1" s="246">
      <c r="A73" s="338" t="inlineStr">
        <is>
          <t>III</t>
        </is>
      </c>
      <c r="B73" s="377" t="inlineStr">
        <is>
          <t>Zobowiązania krótkoterminowe</t>
        </is>
      </c>
      <c r="C73" s="1141" t="n"/>
      <c r="D73" s="1141">
        <f>IFERROR(aktywa_pasywa!D72/aktywa_pasywa!C72,0)</f>
        <v/>
      </c>
      <c r="E73" s="1141" t="n"/>
      <c r="F73" s="1141">
        <f>IFERROR(aktywa_pasywa!F72/aktywa_pasywa!D72,0)</f>
        <v/>
      </c>
      <c r="G73" s="1141">
        <f>IFERROR(aktywa_pasywa!G72/aktywa_pasywa!F72,0)</f>
        <v/>
      </c>
      <c r="H73" s="1141">
        <f>IFERROR(aktywa_pasywa!H72/aktywa_pasywa!G72,0)</f>
        <v/>
      </c>
      <c r="I73" s="1141">
        <f>IFERROR(aktywa_pasywa!I72/aktywa_pasywa!H72,0)</f>
        <v/>
      </c>
      <c r="J73">
        <f>IFERROR(aktywa_pasywa!J72/aktywa_pasywa!I72,0)</f>
        <v/>
      </c>
      <c r="K73">
        <f>IFERROR(aktywa_pasywa!K72/aktywa_pasywa!J72,0)</f>
        <v/>
      </c>
      <c r="L73">
        <f>IFERROR(aktywa_pasywa!L72/aktywa_pasywa!K72,0)</f>
        <v/>
      </c>
      <c r="M73">
        <f>IFERROR(aktywa_pasywa!M72/aktywa_pasywa!L72,0)</f>
        <v/>
      </c>
      <c r="N73">
        <f>IFERROR(aktywa_pasywa!N72/aktywa_pasywa!M72,0)</f>
        <v/>
      </c>
      <c r="O73">
        <f>IFERROR(aktywa_pasywa!O72/aktywa_pasywa!N72,0)</f>
        <v/>
      </c>
      <c r="P73">
        <f>IFERROR(aktywa_pasywa!P72/aktywa_pasywa!O72,0)</f>
        <v/>
      </c>
      <c r="Q73">
        <f>IFERROR(aktywa_pasywa!Q72/aktywa_pasywa!P72,0)</f>
        <v/>
      </c>
      <c r="R73">
        <f>IFERROR(aktywa_pasywa!R72/aktywa_pasywa!Q72,0)</f>
        <v/>
      </c>
      <c r="S73">
        <f>IFERROR(aktywa_pasywa!S72/aktywa_pasywa!R72,0)</f>
        <v/>
      </c>
      <c r="T73">
        <f>IFERROR(aktywa_pasywa!T72/aktywa_pasywa!S72,0)</f>
        <v/>
      </c>
      <c r="U73">
        <f>IFERROR(aktywa_pasywa!U72/aktywa_pasywa!T72,0)</f>
        <v/>
      </c>
    </row>
    <row r="74" ht="15" customFormat="1" customHeight="1" s="246">
      <c r="A74" s="183" t="n">
        <v>1</v>
      </c>
      <c r="B74" s="402" t="inlineStr">
        <is>
          <t>Wobec jednostek powiązanych</t>
        </is>
      </c>
      <c r="C74" s="1150" t="n"/>
      <c r="D74" s="1150">
        <f>IFERROR(aktywa_pasywa!D73/aktywa_pasywa!C73,0)</f>
        <v/>
      </c>
      <c r="E74" s="1150" t="n"/>
      <c r="F74" s="1150">
        <f>IFERROR(aktywa_pasywa!F73/aktywa_pasywa!D73,0)</f>
        <v/>
      </c>
      <c r="G74" s="1150">
        <f>IFERROR(aktywa_pasywa!G73/aktywa_pasywa!F73,0)</f>
        <v/>
      </c>
      <c r="H74" s="1150">
        <f>IFERROR(aktywa_pasywa!H73/aktywa_pasywa!G73,0)</f>
        <v/>
      </c>
      <c r="I74" s="1150">
        <f>IFERROR(aktywa_pasywa!I73/aktywa_pasywa!H73,0)</f>
        <v/>
      </c>
      <c r="J74">
        <f>IFERROR(aktywa_pasywa!J73/aktywa_pasywa!I73,0)</f>
        <v/>
      </c>
      <c r="K74">
        <f>IFERROR(aktywa_pasywa!K73/aktywa_pasywa!J73,0)</f>
        <v/>
      </c>
      <c r="L74">
        <f>IFERROR(aktywa_pasywa!L73/aktywa_pasywa!K73,0)</f>
        <v/>
      </c>
      <c r="M74">
        <f>IFERROR(aktywa_pasywa!M73/aktywa_pasywa!L73,0)</f>
        <v/>
      </c>
      <c r="N74">
        <f>IFERROR(aktywa_pasywa!N73/aktywa_pasywa!M73,0)</f>
        <v/>
      </c>
      <c r="O74">
        <f>IFERROR(aktywa_pasywa!O73/aktywa_pasywa!N73,0)</f>
        <v/>
      </c>
      <c r="P74">
        <f>IFERROR(aktywa_pasywa!P73/aktywa_pasywa!O73,0)</f>
        <v/>
      </c>
      <c r="Q74">
        <f>IFERROR(aktywa_pasywa!Q73/aktywa_pasywa!P73,0)</f>
        <v/>
      </c>
      <c r="R74">
        <f>IFERROR(aktywa_pasywa!R73/aktywa_pasywa!Q73,0)</f>
        <v/>
      </c>
      <c r="S74">
        <f>IFERROR(aktywa_pasywa!S73/aktywa_pasywa!R73,0)</f>
        <v/>
      </c>
      <c r="T74">
        <f>IFERROR(aktywa_pasywa!T73/aktywa_pasywa!S73,0)</f>
        <v/>
      </c>
      <c r="U74">
        <f>IFERROR(aktywa_pasywa!U73/aktywa_pasywa!T73,0)</f>
        <v/>
      </c>
    </row>
    <row r="75" ht="15" customFormat="1" customHeight="1" s="246">
      <c r="A75" s="183" t="inlineStr">
        <is>
          <t>a)</t>
        </is>
      </c>
      <c r="B75" s="402" t="inlineStr">
        <is>
          <t>z tytułu dostaw i usług, o okresie wymagalności:</t>
        </is>
      </c>
      <c r="C75" s="1150" t="n"/>
      <c r="D75" s="1150">
        <f>IFERROR(aktywa_pasywa!D74/aktywa_pasywa!C74,0)</f>
        <v/>
      </c>
      <c r="E75" s="1150" t="n"/>
      <c r="F75" s="1150">
        <f>IFERROR(aktywa_pasywa!F74/aktywa_pasywa!D74,0)</f>
        <v/>
      </c>
      <c r="G75" s="1150">
        <f>IFERROR(aktywa_pasywa!G74/aktywa_pasywa!F74,0)</f>
        <v/>
      </c>
      <c r="H75" s="1150">
        <f>IFERROR(aktywa_pasywa!H74/aktywa_pasywa!G74,0)</f>
        <v/>
      </c>
      <c r="I75" s="1150">
        <f>IFERROR(aktywa_pasywa!I74/aktywa_pasywa!H74,0)</f>
        <v/>
      </c>
      <c r="J75">
        <f>IFERROR(aktywa_pasywa!J74/aktywa_pasywa!I74,0)</f>
        <v/>
      </c>
      <c r="K75">
        <f>IFERROR(aktywa_pasywa!K74/aktywa_pasywa!J74,0)</f>
        <v/>
      </c>
      <c r="L75">
        <f>IFERROR(aktywa_pasywa!L74/aktywa_pasywa!K74,0)</f>
        <v/>
      </c>
      <c r="M75">
        <f>IFERROR(aktywa_pasywa!M74/aktywa_pasywa!L74,0)</f>
        <v/>
      </c>
      <c r="N75">
        <f>IFERROR(aktywa_pasywa!N74/aktywa_pasywa!M74,0)</f>
        <v/>
      </c>
      <c r="O75">
        <f>IFERROR(aktywa_pasywa!O74/aktywa_pasywa!N74,0)</f>
        <v/>
      </c>
      <c r="P75">
        <f>IFERROR(aktywa_pasywa!P74/aktywa_pasywa!O74,0)</f>
        <v/>
      </c>
      <c r="Q75">
        <f>IFERROR(aktywa_pasywa!Q74/aktywa_pasywa!P74,0)</f>
        <v/>
      </c>
      <c r="R75">
        <f>IFERROR(aktywa_pasywa!R74/aktywa_pasywa!Q74,0)</f>
        <v/>
      </c>
      <c r="S75">
        <f>IFERROR(aktywa_pasywa!S74/aktywa_pasywa!R74,0)</f>
        <v/>
      </c>
      <c r="T75">
        <f>IFERROR(aktywa_pasywa!T74/aktywa_pasywa!S74,0)</f>
        <v/>
      </c>
      <c r="U75">
        <f>IFERROR(aktywa_pasywa!U74/aktywa_pasywa!T74,0)</f>
        <v/>
      </c>
    </row>
    <row r="76" ht="15" customFormat="1" customHeight="1" s="246">
      <c r="A76" s="183" t="inlineStr">
        <is>
          <t>-</t>
        </is>
      </c>
      <c r="B76" s="402" t="inlineStr">
        <is>
          <t>do 12 miesięcy</t>
        </is>
      </c>
      <c r="C76" s="1150" t="n"/>
      <c r="D76" s="1150">
        <f>IFERROR(aktywa_pasywa!D75/aktywa_pasywa!C75,0)</f>
        <v/>
      </c>
      <c r="E76" s="1150" t="n"/>
      <c r="F76" s="1150">
        <f>IFERROR(aktywa_pasywa!F75/aktywa_pasywa!D75,0)</f>
        <v/>
      </c>
      <c r="G76" s="1150">
        <f>IFERROR(aktywa_pasywa!G75/aktywa_pasywa!F75,0)</f>
        <v/>
      </c>
      <c r="H76" s="1150">
        <f>IFERROR(aktywa_pasywa!H75/aktywa_pasywa!G75,0)</f>
        <v/>
      </c>
      <c r="I76" s="1150">
        <f>IFERROR(aktywa_pasywa!I75/aktywa_pasywa!H75,0)</f>
        <v/>
      </c>
      <c r="J76">
        <f>IFERROR(aktywa_pasywa!J75/aktywa_pasywa!I75,0)</f>
        <v/>
      </c>
      <c r="K76">
        <f>IFERROR(aktywa_pasywa!K75/aktywa_pasywa!J75,0)</f>
        <v/>
      </c>
      <c r="L76">
        <f>IFERROR(aktywa_pasywa!L75/aktywa_pasywa!K75,0)</f>
        <v/>
      </c>
      <c r="M76">
        <f>IFERROR(aktywa_pasywa!M75/aktywa_pasywa!L75,0)</f>
        <v/>
      </c>
      <c r="N76">
        <f>IFERROR(aktywa_pasywa!N75/aktywa_pasywa!M75,0)</f>
        <v/>
      </c>
      <c r="O76">
        <f>IFERROR(aktywa_pasywa!O75/aktywa_pasywa!N75,0)</f>
        <v/>
      </c>
      <c r="P76">
        <f>IFERROR(aktywa_pasywa!P75/aktywa_pasywa!O75,0)</f>
        <v/>
      </c>
      <c r="Q76">
        <f>IFERROR(aktywa_pasywa!Q75/aktywa_pasywa!P75,0)</f>
        <v/>
      </c>
      <c r="R76">
        <f>IFERROR(aktywa_pasywa!R75/aktywa_pasywa!Q75,0)</f>
        <v/>
      </c>
      <c r="S76">
        <f>IFERROR(aktywa_pasywa!S75/aktywa_pasywa!R75,0)</f>
        <v/>
      </c>
      <c r="T76">
        <f>IFERROR(aktywa_pasywa!T75/aktywa_pasywa!S75,0)</f>
        <v/>
      </c>
      <c r="U76">
        <f>IFERROR(aktywa_pasywa!U75/aktywa_pasywa!T75,0)</f>
        <v/>
      </c>
    </row>
    <row r="77" ht="15" customFormat="1" customHeight="1" s="246">
      <c r="A77" s="183" t="inlineStr">
        <is>
          <t>-</t>
        </is>
      </c>
      <c r="B77" s="402" t="inlineStr">
        <is>
          <t>powyżej 12 miesięcy</t>
        </is>
      </c>
      <c r="C77" s="1150" t="n"/>
      <c r="D77" s="1150">
        <f>IFERROR(aktywa_pasywa!D76/aktywa_pasywa!C76,0)</f>
        <v/>
      </c>
      <c r="E77" s="1150" t="n"/>
      <c r="F77" s="1150">
        <f>IFERROR(aktywa_pasywa!F76/aktywa_pasywa!D76,0)</f>
        <v/>
      </c>
      <c r="G77" s="1150">
        <f>IFERROR(aktywa_pasywa!G76/aktywa_pasywa!F76,0)</f>
        <v/>
      </c>
      <c r="H77" s="1150">
        <f>IFERROR(aktywa_pasywa!H76/aktywa_pasywa!G76,0)</f>
        <v/>
      </c>
      <c r="I77" s="1150">
        <f>IFERROR(aktywa_pasywa!I76/aktywa_pasywa!H76,0)</f>
        <v/>
      </c>
      <c r="J77">
        <f>IFERROR(aktywa_pasywa!J76/aktywa_pasywa!I76,0)</f>
        <v/>
      </c>
      <c r="K77">
        <f>IFERROR(aktywa_pasywa!K76/aktywa_pasywa!J76,0)</f>
        <v/>
      </c>
      <c r="L77">
        <f>IFERROR(aktywa_pasywa!L76/aktywa_pasywa!K76,0)</f>
        <v/>
      </c>
      <c r="M77">
        <f>IFERROR(aktywa_pasywa!M76/aktywa_pasywa!L76,0)</f>
        <v/>
      </c>
      <c r="N77">
        <f>IFERROR(aktywa_pasywa!N76/aktywa_pasywa!M76,0)</f>
        <v/>
      </c>
      <c r="O77">
        <f>IFERROR(aktywa_pasywa!O76/aktywa_pasywa!N76,0)</f>
        <v/>
      </c>
      <c r="P77">
        <f>IFERROR(aktywa_pasywa!P76/aktywa_pasywa!O76,0)</f>
        <v/>
      </c>
      <c r="Q77">
        <f>IFERROR(aktywa_pasywa!Q76/aktywa_pasywa!P76,0)</f>
        <v/>
      </c>
      <c r="R77">
        <f>IFERROR(aktywa_pasywa!R76/aktywa_pasywa!Q76,0)</f>
        <v/>
      </c>
      <c r="S77">
        <f>IFERROR(aktywa_pasywa!S76/aktywa_pasywa!R76,0)</f>
        <v/>
      </c>
      <c r="T77">
        <f>IFERROR(aktywa_pasywa!T76/aktywa_pasywa!S76,0)</f>
        <v/>
      </c>
      <c r="U77">
        <f>IFERROR(aktywa_pasywa!U76/aktywa_pasywa!T76,0)</f>
        <v/>
      </c>
    </row>
    <row r="78" ht="15" customFormat="1" customHeight="1" s="246">
      <c r="A78" s="183" t="inlineStr">
        <is>
          <t>b)</t>
        </is>
      </c>
      <c r="B78" s="402" t="inlineStr">
        <is>
          <t>inne</t>
        </is>
      </c>
      <c r="C78" s="1150" t="n"/>
      <c r="D78" s="1150">
        <f>IFERROR(aktywa_pasywa!D77/aktywa_pasywa!C77,0)</f>
        <v/>
      </c>
      <c r="E78" s="1150" t="n"/>
      <c r="F78" s="1150">
        <f>IFERROR(aktywa_pasywa!F77/aktywa_pasywa!D77,0)</f>
        <v/>
      </c>
      <c r="G78" s="1150">
        <f>IFERROR(aktywa_pasywa!G77/aktywa_pasywa!F77,0)</f>
        <v/>
      </c>
      <c r="H78" s="1150">
        <f>IFERROR(aktywa_pasywa!H77/aktywa_pasywa!G77,0)</f>
        <v/>
      </c>
      <c r="I78" s="1150">
        <f>IFERROR(aktywa_pasywa!I77/aktywa_pasywa!H77,0)</f>
        <v/>
      </c>
      <c r="J78">
        <f>IFERROR(aktywa_pasywa!J77/aktywa_pasywa!I77,0)</f>
        <v/>
      </c>
      <c r="K78">
        <f>IFERROR(aktywa_pasywa!K77/aktywa_pasywa!J77,0)</f>
        <v/>
      </c>
      <c r="L78">
        <f>IFERROR(aktywa_pasywa!L77/aktywa_pasywa!K77,0)</f>
        <v/>
      </c>
      <c r="M78">
        <f>IFERROR(aktywa_pasywa!M77/aktywa_pasywa!L77,0)</f>
        <v/>
      </c>
      <c r="N78">
        <f>IFERROR(aktywa_pasywa!N77/aktywa_pasywa!M77,0)</f>
        <v/>
      </c>
      <c r="O78">
        <f>IFERROR(aktywa_pasywa!O77/aktywa_pasywa!N77,0)</f>
        <v/>
      </c>
      <c r="P78">
        <f>IFERROR(aktywa_pasywa!P77/aktywa_pasywa!O77,0)</f>
        <v/>
      </c>
      <c r="Q78">
        <f>IFERROR(aktywa_pasywa!Q77/aktywa_pasywa!P77,0)</f>
        <v/>
      </c>
      <c r="R78">
        <f>IFERROR(aktywa_pasywa!R77/aktywa_pasywa!Q77,0)</f>
        <v/>
      </c>
      <c r="S78">
        <f>IFERROR(aktywa_pasywa!S77/aktywa_pasywa!R77,0)</f>
        <v/>
      </c>
      <c r="T78">
        <f>IFERROR(aktywa_pasywa!T77/aktywa_pasywa!S77,0)</f>
        <v/>
      </c>
      <c r="U78">
        <f>IFERROR(aktywa_pasywa!U77/aktywa_pasywa!T77,0)</f>
        <v/>
      </c>
    </row>
    <row r="79" ht="15" customFormat="1" customHeight="1" s="246">
      <c r="A79" s="162" t="n">
        <v>2</v>
      </c>
      <c r="B79" s="402" t="inlineStr">
        <is>
          <t>Wobec pozostałych jednostek</t>
        </is>
      </c>
      <c r="C79" s="1150" t="n"/>
      <c r="D79" s="1150">
        <f>IFERROR(aktywa_pasywa!D78/aktywa_pasywa!C78,0)</f>
        <v/>
      </c>
      <c r="E79" s="1150" t="n"/>
      <c r="F79" s="1150">
        <f>IFERROR(aktywa_pasywa!F78/aktywa_pasywa!D78,0)</f>
        <v/>
      </c>
      <c r="G79" s="1150">
        <f>IFERROR(aktywa_pasywa!G78/aktywa_pasywa!F78,0)</f>
        <v/>
      </c>
      <c r="H79" s="1150">
        <f>IFERROR(aktywa_pasywa!H78/aktywa_pasywa!G78,0)</f>
        <v/>
      </c>
      <c r="I79" s="1150">
        <f>IFERROR(aktywa_pasywa!I78/aktywa_pasywa!H78,0)</f>
        <v/>
      </c>
      <c r="J79">
        <f>IFERROR(aktywa_pasywa!J78/aktywa_pasywa!I78,0)</f>
        <v/>
      </c>
      <c r="K79">
        <f>IFERROR(aktywa_pasywa!K78/aktywa_pasywa!J78,0)</f>
        <v/>
      </c>
      <c r="L79">
        <f>IFERROR(aktywa_pasywa!L78/aktywa_pasywa!K78,0)</f>
        <v/>
      </c>
      <c r="M79">
        <f>IFERROR(aktywa_pasywa!M78/aktywa_pasywa!L78,0)</f>
        <v/>
      </c>
      <c r="N79">
        <f>IFERROR(aktywa_pasywa!N78/aktywa_pasywa!M78,0)</f>
        <v/>
      </c>
      <c r="O79">
        <f>IFERROR(aktywa_pasywa!O78/aktywa_pasywa!N78,0)</f>
        <v/>
      </c>
      <c r="P79">
        <f>IFERROR(aktywa_pasywa!P78/aktywa_pasywa!O78,0)</f>
        <v/>
      </c>
      <c r="Q79">
        <f>IFERROR(aktywa_pasywa!Q78/aktywa_pasywa!P78,0)</f>
        <v/>
      </c>
      <c r="R79">
        <f>IFERROR(aktywa_pasywa!R78/aktywa_pasywa!Q78,0)</f>
        <v/>
      </c>
      <c r="S79">
        <f>IFERROR(aktywa_pasywa!S78/aktywa_pasywa!R78,0)</f>
        <v/>
      </c>
      <c r="T79">
        <f>IFERROR(aktywa_pasywa!T78/aktywa_pasywa!S78,0)</f>
        <v/>
      </c>
      <c r="U79">
        <f>IFERROR(aktywa_pasywa!U78/aktywa_pasywa!T78,0)</f>
        <v/>
      </c>
    </row>
    <row r="80" ht="15" customFormat="1" customHeight="1" s="246">
      <c r="A80" s="162" t="inlineStr">
        <is>
          <t>a)</t>
        </is>
      </c>
      <c r="B80" s="402" t="inlineStr">
        <is>
          <t>kredyty i pożyczki</t>
        </is>
      </c>
      <c r="C80" s="1150" t="n"/>
      <c r="D80" s="1150">
        <f>IFERROR(aktywa_pasywa!D79/aktywa_pasywa!C79,0)</f>
        <v/>
      </c>
      <c r="E80" s="1150" t="n"/>
      <c r="F80" s="1150">
        <f>IFERROR(aktywa_pasywa!F79/aktywa_pasywa!D79,0)</f>
        <v/>
      </c>
      <c r="G80" s="1150">
        <f>IFERROR(aktywa_pasywa!G79/aktywa_pasywa!F79,0)</f>
        <v/>
      </c>
      <c r="H80" s="1150">
        <f>IFERROR(aktywa_pasywa!H79/aktywa_pasywa!G79,0)</f>
        <v/>
      </c>
      <c r="I80" s="1150">
        <f>IFERROR(aktywa_pasywa!I79/aktywa_pasywa!H79,0)</f>
        <v/>
      </c>
      <c r="J80">
        <f>IFERROR(aktywa_pasywa!J79/aktywa_pasywa!I79,0)</f>
        <v/>
      </c>
      <c r="K80">
        <f>IFERROR(aktywa_pasywa!K79/aktywa_pasywa!J79,0)</f>
        <v/>
      </c>
      <c r="L80">
        <f>IFERROR(aktywa_pasywa!L79/aktywa_pasywa!K79,0)</f>
        <v/>
      </c>
      <c r="M80">
        <f>IFERROR(aktywa_pasywa!M79/aktywa_pasywa!L79,0)</f>
        <v/>
      </c>
      <c r="N80">
        <f>IFERROR(aktywa_pasywa!N79/aktywa_pasywa!M79,0)</f>
        <v/>
      </c>
      <c r="O80">
        <f>IFERROR(aktywa_pasywa!O79/aktywa_pasywa!N79,0)</f>
        <v/>
      </c>
      <c r="P80">
        <f>IFERROR(aktywa_pasywa!P79/aktywa_pasywa!O79,0)</f>
        <v/>
      </c>
      <c r="Q80">
        <f>IFERROR(aktywa_pasywa!Q79/aktywa_pasywa!P79,0)</f>
        <v/>
      </c>
      <c r="R80">
        <f>IFERROR(aktywa_pasywa!R79/aktywa_pasywa!Q79,0)</f>
        <v/>
      </c>
      <c r="S80">
        <f>IFERROR(aktywa_pasywa!S79/aktywa_pasywa!R79,0)</f>
        <v/>
      </c>
      <c r="T80">
        <f>IFERROR(aktywa_pasywa!T79/aktywa_pasywa!S79,0)</f>
        <v/>
      </c>
      <c r="U80">
        <f>IFERROR(aktywa_pasywa!U79/aktywa_pasywa!T79,0)</f>
        <v/>
      </c>
    </row>
    <row r="81" ht="15" customFormat="1" customHeight="1" s="246">
      <c r="A81" s="162" t="inlineStr">
        <is>
          <t>b)</t>
        </is>
      </c>
      <c r="B81" s="402" t="inlineStr">
        <is>
          <t>z tytułu emisji dłużnych papierów wartościowych</t>
        </is>
      </c>
      <c r="C81" s="1150" t="n"/>
      <c r="D81" s="1150">
        <f>IFERROR(aktywa_pasywa!D80/aktywa_pasywa!C80,0)</f>
        <v/>
      </c>
      <c r="E81" s="1150" t="n"/>
      <c r="F81" s="1150">
        <f>IFERROR(aktywa_pasywa!F80/aktywa_pasywa!D80,0)</f>
        <v/>
      </c>
      <c r="G81" s="1150">
        <f>IFERROR(aktywa_pasywa!G80/aktywa_pasywa!F80,0)</f>
        <v/>
      </c>
      <c r="H81" s="1150">
        <f>IFERROR(aktywa_pasywa!H80/aktywa_pasywa!G80,0)</f>
        <v/>
      </c>
      <c r="I81" s="1150">
        <f>IFERROR(aktywa_pasywa!I80/aktywa_pasywa!H80,0)</f>
        <v/>
      </c>
      <c r="J81">
        <f>IFERROR(aktywa_pasywa!J80/aktywa_pasywa!I80,0)</f>
        <v/>
      </c>
      <c r="K81">
        <f>IFERROR(aktywa_pasywa!K80/aktywa_pasywa!J80,0)</f>
        <v/>
      </c>
      <c r="L81">
        <f>IFERROR(aktywa_pasywa!L80/aktywa_pasywa!K80,0)</f>
        <v/>
      </c>
      <c r="M81">
        <f>IFERROR(aktywa_pasywa!M80/aktywa_pasywa!L80,0)</f>
        <v/>
      </c>
      <c r="N81">
        <f>IFERROR(aktywa_pasywa!N80/aktywa_pasywa!M80,0)</f>
        <v/>
      </c>
      <c r="O81">
        <f>IFERROR(aktywa_pasywa!O80/aktywa_pasywa!N80,0)</f>
        <v/>
      </c>
      <c r="P81">
        <f>IFERROR(aktywa_pasywa!P80/aktywa_pasywa!O80,0)</f>
        <v/>
      </c>
      <c r="Q81">
        <f>IFERROR(aktywa_pasywa!Q80/aktywa_pasywa!P80,0)</f>
        <v/>
      </c>
      <c r="R81">
        <f>IFERROR(aktywa_pasywa!R80/aktywa_pasywa!Q80,0)</f>
        <v/>
      </c>
      <c r="S81">
        <f>IFERROR(aktywa_pasywa!S80/aktywa_pasywa!R80,0)</f>
        <v/>
      </c>
      <c r="T81">
        <f>IFERROR(aktywa_pasywa!T80/aktywa_pasywa!S80,0)</f>
        <v/>
      </c>
      <c r="U81">
        <f>IFERROR(aktywa_pasywa!U80/aktywa_pasywa!T80,0)</f>
        <v/>
      </c>
    </row>
    <row r="82" ht="15" customFormat="1" customHeight="1" s="246">
      <c r="A82" s="162" t="inlineStr">
        <is>
          <t>c)</t>
        </is>
      </c>
      <c r="B82" s="402" t="inlineStr">
        <is>
          <t>inne zobowiązania finansowe</t>
        </is>
      </c>
      <c r="C82" s="1150" t="n"/>
      <c r="D82" s="1150">
        <f>IFERROR(aktywa_pasywa!D81/aktywa_pasywa!C81,0)</f>
        <v/>
      </c>
      <c r="E82" s="1150" t="n"/>
      <c r="F82" s="1150">
        <f>IFERROR(aktywa_pasywa!F81/aktywa_pasywa!D81,0)</f>
        <v/>
      </c>
      <c r="G82" s="1150">
        <f>IFERROR(aktywa_pasywa!G81/aktywa_pasywa!F81,0)</f>
        <v/>
      </c>
      <c r="H82" s="1150">
        <f>IFERROR(aktywa_pasywa!H81/aktywa_pasywa!G81,0)</f>
        <v/>
      </c>
      <c r="I82" s="1150">
        <f>IFERROR(aktywa_pasywa!I81/aktywa_pasywa!H81,0)</f>
        <v/>
      </c>
      <c r="J82">
        <f>IFERROR(aktywa_pasywa!J81/aktywa_pasywa!I81,0)</f>
        <v/>
      </c>
      <c r="K82">
        <f>IFERROR(aktywa_pasywa!K81/aktywa_pasywa!J81,0)</f>
        <v/>
      </c>
      <c r="L82">
        <f>IFERROR(aktywa_pasywa!L81/aktywa_pasywa!K81,0)</f>
        <v/>
      </c>
      <c r="M82">
        <f>IFERROR(aktywa_pasywa!M81/aktywa_pasywa!L81,0)</f>
        <v/>
      </c>
      <c r="N82">
        <f>IFERROR(aktywa_pasywa!N81/aktywa_pasywa!M81,0)</f>
        <v/>
      </c>
      <c r="O82">
        <f>IFERROR(aktywa_pasywa!O81/aktywa_pasywa!N81,0)</f>
        <v/>
      </c>
      <c r="P82">
        <f>IFERROR(aktywa_pasywa!P81/aktywa_pasywa!O81,0)</f>
        <v/>
      </c>
      <c r="Q82">
        <f>IFERROR(aktywa_pasywa!Q81/aktywa_pasywa!P81,0)</f>
        <v/>
      </c>
      <c r="R82">
        <f>IFERROR(aktywa_pasywa!R81/aktywa_pasywa!Q81,0)</f>
        <v/>
      </c>
      <c r="S82">
        <f>IFERROR(aktywa_pasywa!S81/aktywa_pasywa!R81,0)</f>
        <v/>
      </c>
      <c r="T82">
        <f>IFERROR(aktywa_pasywa!T81/aktywa_pasywa!S81,0)</f>
        <v/>
      </c>
      <c r="U82">
        <f>IFERROR(aktywa_pasywa!U81/aktywa_pasywa!T81,0)</f>
        <v/>
      </c>
    </row>
    <row r="83" ht="15" customFormat="1" customHeight="1" s="246">
      <c r="A83" s="162" t="inlineStr">
        <is>
          <t>d)</t>
        </is>
      </c>
      <c r="B83" s="402" t="inlineStr">
        <is>
          <t>z tytułu dostaw i usług, o okresie wymagalności:</t>
        </is>
      </c>
      <c r="C83" s="1150" t="n"/>
      <c r="D83" s="1150">
        <f>IFERROR(aktywa_pasywa!D82/aktywa_pasywa!C82,0)</f>
        <v/>
      </c>
      <c r="E83" s="1150" t="n"/>
      <c r="F83" s="1150">
        <f>IFERROR(aktywa_pasywa!F82/aktywa_pasywa!D82,0)</f>
        <v/>
      </c>
      <c r="G83" s="1150">
        <f>IFERROR(aktywa_pasywa!G82/aktywa_pasywa!F82,0)</f>
        <v/>
      </c>
      <c r="H83" s="1150">
        <f>IFERROR(aktywa_pasywa!H82/aktywa_pasywa!G82,0)</f>
        <v/>
      </c>
      <c r="I83" s="1150">
        <f>IFERROR(aktywa_pasywa!I82/aktywa_pasywa!H82,0)</f>
        <v/>
      </c>
      <c r="J83">
        <f>IFERROR(aktywa_pasywa!J82/aktywa_pasywa!I82,0)</f>
        <v/>
      </c>
      <c r="K83">
        <f>IFERROR(aktywa_pasywa!K82/aktywa_pasywa!J82,0)</f>
        <v/>
      </c>
      <c r="L83">
        <f>IFERROR(aktywa_pasywa!L82/aktywa_pasywa!K82,0)</f>
        <v/>
      </c>
      <c r="M83">
        <f>IFERROR(aktywa_pasywa!M82/aktywa_pasywa!L82,0)</f>
        <v/>
      </c>
      <c r="N83">
        <f>IFERROR(aktywa_pasywa!N82/aktywa_pasywa!M82,0)</f>
        <v/>
      </c>
      <c r="O83">
        <f>IFERROR(aktywa_pasywa!O82/aktywa_pasywa!N82,0)</f>
        <v/>
      </c>
      <c r="P83">
        <f>IFERROR(aktywa_pasywa!P82/aktywa_pasywa!O82,0)</f>
        <v/>
      </c>
      <c r="Q83">
        <f>IFERROR(aktywa_pasywa!Q82/aktywa_pasywa!P82,0)</f>
        <v/>
      </c>
      <c r="R83">
        <f>IFERROR(aktywa_pasywa!R82/aktywa_pasywa!Q82,0)</f>
        <v/>
      </c>
      <c r="S83">
        <f>IFERROR(aktywa_pasywa!S82/aktywa_pasywa!R82,0)</f>
        <v/>
      </c>
      <c r="T83">
        <f>IFERROR(aktywa_pasywa!T82/aktywa_pasywa!S82,0)</f>
        <v/>
      </c>
      <c r="U83">
        <f>IFERROR(aktywa_pasywa!U82/aktywa_pasywa!T82,0)</f>
        <v/>
      </c>
    </row>
    <row r="84" ht="15" customFormat="1" customHeight="1" s="246">
      <c r="A84" s="162" t="inlineStr">
        <is>
          <t>-</t>
        </is>
      </c>
      <c r="B84" s="402" t="inlineStr">
        <is>
          <t>do 12 miesięcy</t>
        </is>
      </c>
      <c r="C84" s="1150" t="n"/>
      <c r="D84" s="1150">
        <f>IFERROR(aktywa_pasywa!D83/aktywa_pasywa!C83,0)</f>
        <v/>
      </c>
      <c r="E84" s="1150" t="n"/>
      <c r="F84" s="1150">
        <f>IFERROR(aktywa_pasywa!F83/aktywa_pasywa!D83,0)</f>
        <v/>
      </c>
      <c r="G84" s="1150">
        <f>IFERROR(aktywa_pasywa!G83/aktywa_pasywa!F83,0)</f>
        <v/>
      </c>
      <c r="H84" s="1150">
        <f>IFERROR(aktywa_pasywa!H83/aktywa_pasywa!G83,0)</f>
        <v/>
      </c>
      <c r="I84" s="1150">
        <f>IFERROR(aktywa_pasywa!I83/aktywa_pasywa!H83,0)</f>
        <v/>
      </c>
      <c r="J84">
        <f>IFERROR(aktywa_pasywa!J83/aktywa_pasywa!I83,0)</f>
        <v/>
      </c>
      <c r="K84">
        <f>IFERROR(aktywa_pasywa!K83/aktywa_pasywa!J83,0)</f>
        <v/>
      </c>
      <c r="L84">
        <f>IFERROR(aktywa_pasywa!L83/aktywa_pasywa!K83,0)</f>
        <v/>
      </c>
      <c r="M84">
        <f>IFERROR(aktywa_pasywa!M83/aktywa_pasywa!L83,0)</f>
        <v/>
      </c>
      <c r="N84">
        <f>IFERROR(aktywa_pasywa!N83/aktywa_pasywa!M83,0)</f>
        <v/>
      </c>
      <c r="O84">
        <f>IFERROR(aktywa_pasywa!O83/aktywa_pasywa!N83,0)</f>
        <v/>
      </c>
      <c r="P84">
        <f>IFERROR(aktywa_pasywa!P83/aktywa_pasywa!O83,0)</f>
        <v/>
      </c>
      <c r="Q84">
        <f>IFERROR(aktywa_pasywa!Q83/aktywa_pasywa!P83,0)</f>
        <v/>
      </c>
      <c r="R84">
        <f>IFERROR(aktywa_pasywa!R83/aktywa_pasywa!Q83,0)</f>
        <v/>
      </c>
      <c r="S84">
        <f>IFERROR(aktywa_pasywa!S83/aktywa_pasywa!R83,0)</f>
        <v/>
      </c>
      <c r="T84">
        <f>IFERROR(aktywa_pasywa!T83/aktywa_pasywa!S83,0)</f>
        <v/>
      </c>
      <c r="U84">
        <f>IFERROR(aktywa_pasywa!U83/aktywa_pasywa!T83,0)</f>
        <v/>
      </c>
    </row>
    <row r="85" ht="15" customFormat="1" customHeight="1" s="246">
      <c r="A85" s="162" t="inlineStr">
        <is>
          <t>-</t>
        </is>
      </c>
      <c r="B85" s="402" t="inlineStr">
        <is>
          <t>powyżej 12 miesięcy</t>
        </is>
      </c>
      <c r="C85" s="1150" t="n"/>
      <c r="D85" s="1150">
        <f>IFERROR(aktywa_pasywa!D84/aktywa_pasywa!C84,0)</f>
        <v/>
      </c>
      <c r="E85" s="1150" t="n"/>
      <c r="F85" s="1150">
        <f>IFERROR(aktywa_pasywa!F84/aktywa_pasywa!D84,0)</f>
        <v/>
      </c>
      <c r="G85" s="1150">
        <f>IFERROR(aktywa_pasywa!G84/aktywa_pasywa!F84,0)</f>
        <v/>
      </c>
      <c r="H85" s="1150">
        <f>IFERROR(aktywa_pasywa!H84/aktywa_pasywa!G84,0)</f>
        <v/>
      </c>
      <c r="I85" s="1150">
        <f>IFERROR(aktywa_pasywa!I84/aktywa_pasywa!H84,0)</f>
        <v/>
      </c>
      <c r="J85">
        <f>IFERROR(aktywa_pasywa!J84/aktywa_pasywa!I84,0)</f>
        <v/>
      </c>
      <c r="K85">
        <f>IFERROR(aktywa_pasywa!K84/aktywa_pasywa!J84,0)</f>
        <v/>
      </c>
      <c r="L85">
        <f>IFERROR(aktywa_pasywa!L84/aktywa_pasywa!K84,0)</f>
        <v/>
      </c>
      <c r="M85">
        <f>IFERROR(aktywa_pasywa!M84/aktywa_pasywa!L84,0)</f>
        <v/>
      </c>
      <c r="N85">
        <f>IFERROR(aktywa_pasywa!N84/aktywa_pasywa!M84,0)</f>
        <v/>
      </c>
      <c r="O85">
        <f>IFERROR(aktywa_pasywa!O84/aktywa_pasywa!N84,0)</f>
        <v/>
      </c>
      <c r="P85">
        <f>IFERROR(aktywa_pasywa!P84/aktywa_pasywa!O84,0)</f>
        <v/>
      </c>
      <c r="Q85">
        <f>IFERROR(aktywa_pasywa!Q84/aktywa_pasywa!P84,0)</f>
        <v/>
      </c>
      <c r="R85">
        <f>IFERROR(aktywa_pasywa!R84/aktywa_pasywa!Q84,0)</f>
        <v/>
      </c>
      <c r="S85">
        <f>IFERROR(aktywa_pasywa!S84/aktywa_pasywa!R84,0)</f>
        <v/>
      </c>
      <c r="T85">
        <f>IFERROR(aktywa_pasywa!T84/aktywa_pasywa!S84,0)</f>
        <v/>
      </c>
      <c r="U85">
        <f>IFERROR(aktywa_pasywa!U84/aktywa_pasywa!T84,0)</f>
        <v/>
      </c>
    </row>
    <row r="86" ht="15" customFormat="1" customHeight="1" s="246">
      <c r="A86" s="162" t="inlineStr">
        <is>
          <t>e)</t>
        </is>
      </c>
      <c r="B86" s="402" t="inlineStr">
        <is>
          <t>zaliczki otrzymane na dostawy</t>
        </is>
      </c>
      <c r="C86" s="1150" t="n"/>
      <c r="D86" s="1150">
        <f>IFERROR(aktywa_pasywa!D85/aktywa_pasywa!C85,0)</f>
        <v/>
      </c>
      <c r="E86" s="1150" t="n"/>
      <c r="F86" s="1150">
        <f>IFERROR(aktywa_pasywa!F85/aktywa_pasywa!D85,0)</f>
        <v/>
      </c>
      <c r="G86" s="1150">
        <f>IFERROR(aktywa_pasywa!G85/aktywa_pasywa!F85,0)</f>
        <v/>
      </c>
      <c r="H86" s="1150">
        <f>IFERROR(aktywa_pasywa!H85/aktywa_pasywa!G85,0)</f>
        <v/>
      </c>
      <c r="I86" s="1150">
        <f>IFERROR(aktywa_pasywa!I85/aktywa_pasywa!H85,0)</f>
        <v/>
      </c>
      <c r="J86">
        <f>IFERROR(aktywa_pasywa!J85/aktywa_pasywa!I85,0)</f>
        <v/>
      </c>
      <c r="K86">
        <f>IFERROR(aktywa_pasywa!K85/aktywa_pasywa!J85,0)</f>
        <v/>
      </c>
      <c r="L86">
        <f>IFERROR(aktywa_pasywa!L85/aktywa_pasywa!K85,0)</f>
        <v/>
      </c>
      <c r="M86">
        <f>IFERROR(aktywa_pasywa!M85/aktywa_pasywa!L85,0)</f>
        <v/>
      </c>
      <c r="N86">
        <f>IFERROR(aktywa_pasywa!N85/aktywa_pasywa!M85,0)</f>
        <v/>
      </c>
      <c r="O86">
        <f>IFERROR(aktywa_pasywa!O85/aktywa_pasywa!N85,0)</f>
        <v/>
      </c>
      <c r="P86">
        <f>IFERROR(aktywa_pasywa!P85/aktywa_pasywa!O85,0)</f>
        <v/>
      </c>
      <c r="Q86">
        <f>IFERROR(aktywa_pasywa!Q85/aktywa_pasywa!P85,0)</f>
        <v/>
      </c>
      <c r="R86">
        <f>IFERROR(aktywa_pasywa!R85/aktywa_pasywa!Q85,0)</f>
        <v/>
      </c>
      <c r="S86">
        <f>IFERROR(aktywa_pasywa!S85/aktywa_pasywa!R85,0)</f>
        <v/>
      </c>
      <c r="T86">
        <f>IFERROR(aktywa_pasywa!T85/aktywa_pasywa!S85,0)</f>
        <v/>
      </c>
      <c r="U86">
        <f>IFERROR(aktywa_pasywa!U85/aktywa_pasywa!T85,0)</f>
        <v/>
      </c>
    </row>
    <row r="87" ht="15" customFormat="1" customHeight="1" s="246">
      <c r="A87" s="162" t="inlineStr">
        <is>
          <t>f)</t>
        </is>
      </c>
      <c r="B87" s="402" t="inlineStr">
        <is>
          <t>zobowiązania wekslowe</t>
        </is>
      </c>
      <c r="C87" s="1150" t="n"/>
      <c r="D87" s="1150">
        <f>IFERROR(aktywa_pasywa!D86/aktywa_pasywa!C86,0)</f>
        <v/>
      </c>
      <c r="E87" s="1150" t="n"/>
      <c r="F87" s="1150">
        <f>IFERROR(aktywa_pasywa!F86/aktywa_pasywa!D86,0)</f>
        <v/>
      </c>
      <c r="G87" s="1150">
        <f>IFERROR(aktywa_pasywa!G86/aktywa_pasywa!F86,0)</f>
        <v/>
      </c>
      <c r="H87" s="1150">
        <f>IFERROR(aktywa_pasywa!H86/aktywa_pasywa!G86,0)</f>
        <v/>
      </c>
      <c r="I87" s="1150">
        <f>IFERROR(aktywa_pasywa!I86/aktywa_pasywa!H86,0)</f>
        <v/>
      </c>
      <c r="J87">
        <f>IFERROR(aktywa_pasywa!J86/aktywa_pasywa!I86,0)</f>
        <v/>
      </c>
      <c r="K87">
        <f>IFERROR(aktywa_pasywa!K86/aktywa_pasywa!J86,0)</f>
        <v/>
      </c>
      <c r="L87">
        <f>IFERROR(aktywa_pasywa!L86/aktywa_pasywa!K86,0)</f>
        <v/>
      </c>
      <c r="M87">
        <f>IFERROR(aktywa_pasywa!M86/aktywa_pasywa!L86,0)</f>
        <v/>
      </c>
      <c r="N87">
        <f>IFERROR(aktywa_pasywa!N86/aktywa_pasywa!M86,0)</f>
        <v/>
      </c>
      <c r="O87">
        <f>IFERROR(aktywa_pasywa!O86/aktywa_pasywa!N86,0)</f>
        <v/>
      </c>
      <c r="P87">
        <f>IFERROR(aktywa_pasywa!P86/aktywa_pasywa!O86,0)</f>
        <v/>
      </c>
      <c r="Q87">
        <f>IFERROR(aktywa_pasywa!Q86/aktywa_pasywa!P86,0)</f>
        <v/>
      </c>
      <c r="R87">
        <f>IFERROR(aktywa_pasywa!R86/aktywa_pasywa!Q86,0)</f>
        <v/>
      </c>
      <c r="S87">
        <f>IFERROR(aktywa_pasywa!S86/aktywa_pasywa!R86,0)</f>
        <v/>
      </c>
      <c r="T87">
        <f>IFERROR(aktywa_pasywa!T86/aktywa_pasywa!S86,0)</f>
        <v/>
      </c>
      <c r="U87">
        <f>IFERROR(aktywa_pasywa!U86/aktywa_pasywa!T86,0)</f>
        <v/>
      </c>
    </row>
    <row r="88" ht="15" customFormat="1" customHeight="1" s="246">
      <c r="A88" s="162" t="inlineStr">
        <is>
          <t>g)</t>
        </is>
      </c>
      <c r="B88" s="402" t="inlineStr">
        <is>
          <t>z tytułu podatków, ceł, ubezpieczeń i innych świadczeń</t>
        </is>
      </c>
      <c r="C88" s="1150" t="n"/>
      <c r="D88" s="1150">
        <f>IFERROR(aktywa_pasywa!D87/aktywa_pasywa!C87,0)</f>
        <v/>
      </c>
      <c r="E88" s="1150" t="n"/>
      <c r="F88" s="1150">
        <f>IFERROR(aktywa_pasywa!F87/aktywa_pasywa!D87,0)</f>
        <v/>
      </c>
      <c r="G88" s="1150">
        <f>IFERROR(aktywa_pasywa!G87/aktywa_pasywa!F87,0)</f>
        <v/>
      </c>
      <c r="H88" s="1150">
        <f>IFERROR(aktywa_pasywa!H87/aktywa_pasywa!G87,0)</f>
        <v/>
      </c>
      <c r="I88" s="1150">
        <f>IFERROR(aktywa_pasywa!I87/aktywa_pasywa!H87,0)</f>
        <v/>
      </c>
      <c r="J88">
        <f>IFERROR(aktywa_pasywa!J87/aktywa_pasywa!I87,0)</f>
        <v/>
      </c>
      <c r="K88">
        <f>IFERROR(aktywa_pasywa!K87/aktywa_pasywa!J87,0)</f>
        <v/>
      </c>
      <c r="L88">
        <f>IFERROR(aktywa_pasywa!L87/aktywa_pasywa!K87,0)</f>
        <v/>
      </c>
      <c r="M88">
        <f>IFERROR(aktywa_pasywa!M87/aktywa_pasywa!L87,0)</f>
        <v/>
      </c>
      <c r="N88">
        <f>IFERROR(aktywa_pasywa!N87/aktywa_pasywa!M87,0)</f>
        <v/>
      </c>
      <c r="O88">
        <f>IFERROR(aktywa_pasywa!O87/aktywa_pasywa!N87,0)</f>
        <v/>
      </c>
      <c r="P88">
        <f>IFERROR(aktywa_pasywa!P87/aktywa_pasywa!O87,0)</f>
        <v/>
      </c>
      <c r="Q88">
        <f>IFERROR(aktywa_pasywa!Q87/aktywa_pasywa!P87,0)</f>
        <v/>
      </c>
      <c r="R88">
        <f>IFERROR(aktywa_pasywa!R87/aktywa_pasywa!Q87,0)</f>
        <v/>
      </c>
      <c r="S88">
        <f>IFERROR(aktywa_pasywa!S87/aktywa_pasywa!R87,0)</f>
        <v/>
      </c>
      <c r="T88">
        <f>IFERROR(aktywa_pasywa!T87/aktywa_pasywa!S87,0)</f>
        <v/>
      </c>
      <c r="U88">
        <f>IFERROR(aktywa_pasywa!U87/aktywa_pasywa!T87,0)</f>
        <v/>
      </c>
    </row>
    <row r="89" ht="15" customFormat="1" customHeight="1" s="246">
      <c r="A89" s="162" t="inlineStr">
        <is>
          <t>h)</t>
        </is>
      </c>
      <c r="B89" s="402" t="inlineStr">
        <is>
          <t>z tytułu wynagrodzeń</t>
        </is>
      </c>
      <c r="C89" s="1150" t="n"/>
      <c r="D89" s="1150">
        <f>IFERROR(aktywa_pasywa!D88/aktywa_pasywa!C88,0)</f>
        <v/>
      </c>
      <c r="E89" s="1150" t="n"/>
      <c r="F89" s="1150">
        <f>IFERROR(aktywa_pasywa!F88/aktywa_pasywa!D88,0)</f>
        <v/>
      </c>
      <c r="G89" s="1150">
        <f>IFERROR(aktywa_pasywa!G88/aktywa_pasywa!F88,0)</f>
        <v/>
      </c>
      <c r="H89" s="1150">
        <f>IFERROR(aktywa_pasywa!H88/aktywa_pasywa!G88,0)</f>
        <v/>
      </c>
      <c r="I89" s="1150">
        <f>IFERROR(aktywa_pasywa!I88/aktywa_pasywa!H88,0)</f>
        <v/>
      </c>
      <c r="J89">
        <f>IFERROR(aktywa_pasywa!J88/aktywa_pasywa!I88,0)</f>
        <v/>
      </c>
      <c r="K89">
        <f>IFERROR(aktywa_pasywa!K88/aktywa_pasywa!J88,0)</f>
        <v/>
      </c>
      <c r="L89">
        <f>IFERROR(aktywa_pasywa!L88/aktywa_pasywa!K88,0)</f>
        <v/>
      </c>
      <c r="M89">
        <f>IFERROR(aktywa_pasywa!M88/aktywa_pasywa!L88,0)</f>
        <v/>
      </c>
      <c r="N89">
        <f>IFERROR(aktywa_pasywa!N88/aktywa_pasywa!M88,0)</f>
        <v/>
      </c>
      <c r="O89">
        <f>IFERROR(aktywa_pasywa!O88/aktywa_pasywa!N88,0)</f>
        <v/>
      </c>
      <c r="P89">
        <f>IFERROR(aktywa_pasywa!P88/aktywa_pasywa!O88,0)</f>
        <v/>
      </c>
      <c r="Q89">
        <f>IFERROR(aktywa_pasywa!Q88/aktywa_pasywa!P88,0)</f>
        <v/>
      </c>
      <c r="R89">
        <f>IFERROR(aktywa_pasywa!R88/aktywa_pasywa!Q88,0)</f>
        <v/>
      </c>
      <c r="S89">
        <f>IFERROR(aktywa_pasywa!S88/aktywa_pasywa!R88,0)</f>
        <v/>
      </c>
      <c r="T89">
        <f>IFERROR(aktywa_pasywa!T88/aktywa_pasywa!S88,0)</f>
        <v/>
      </c>
      <c r="U89">
        <f>IFERROR(aktywa_pasywa!U88/aktywa_pasywa!T88,0)</f>
        <v/>
      </c>
    </row>
    <row r="90" ht="15" customFormat="1" customHeight="1" s="246">
      <c r="A90" s="162" t="inlineStr">
        <is>
          <t>i)</t>
        </is>
      </c>
      <c r="B90" s="402" t="inlineStr">
        <is>
          <t>inne</t>
        </is>
      </c>
      <c r="C90" s="1150" t="n"/>
      <c r="D90" s="1150">
        <f>IFERROR(aktywa_pasywa!D89/aktywa_pasywa!C89,0)</f>
        <v/>
      </c>
      <c r="E90" s="1150" t="n"/>
      <c r="F90" s="1150">
        <f>IFERROR(aktywa_pasywa!F89/aktywa_pasywa!D89,0)</f>
        <v/>
      </c>
      <c r="G90" s="1150">
        <f>IFERROR(aktywa_pasywa!G89/aktywa_pasywa!F89,0)</f>
        <v/>
      </c>
      <c r="H90" s="1150">
        <f>IFERROR(aktywa_pasywa!H89/aktywa_pasywa!G89,0)</f>
        <v/>
      </c>
      <c r="I90" s="1150">
        <f>IFERROR(aktywa_pasywa!I89/aktywa_pasywa!H89,0)</f>
        <v/>
      </c>
      <c r="J90">
        <f>IFERROR(aktywa_pasywa!J89/aktywa_pasywa!I89,0)</f>
        <v/>
      </c>
      <c r="K90">
        <f>IFERROR(aktywa_pasywa!K89/aktywa_pasywa!J89,0)</f>
        <v/>
      </c>
      <c r="L90">
        <f>IFERROR(aktywa_pasywa!L89/aktywa_pasywa!K89,0)</f>
        <v/>
      </c>
      <c r="M90">
        <f>IFERROR(aktywa_pasywa!M89/aktywa_pasywa!L89,0)</f>
        <v/>
      </c>
      <c r="N90">
        <f>IFERROR(aktywa_pasywa!N89/aktywa_pasywa!M89,0)</f>
        <v/>
      </c>
      <c r="O90">
        <f>IFERROR(aktywa_pasywa!O89/aktywa_pasywa!N89,0)</f>
        <v/>
      </c>
      <c r="P90">
        <f>IFERROR(aktywa_pasywa!P89/aktywa_pasywa!O89,0)</f>
        <v/>
      </c>
      <c r="Q90">
        <f>IFERROR(aktywa_pasywa!Q89/aktywa_pasywa!P89,0)</f>
        <v/>
      </c>
      <c r="R90">
        <f>IFERROR(aktywa_pasywa!R89/aktywa_pasywa!Q89,0)</f>
        <v/>
      </c>
      <c r="S90">
        <f>IFERROR(aktywa_pasywa!S89/aktywa_pasywa!R89,0)</f>
        <v/>
      </c>
      <c r="T90">
        <f>IFERROR(aktywa_pasywa!T89/aktywa_pasywa!S89,0)</f>
        <v/>
      </c>
      <c r="U90">
        <f>IFERROR(aktywa_pasywa!U89/aktywa_pasywa!T89,0)</f>
        <v/>
      </c>
    </row>
    <row r="91" ht="15" customFormat="1" customHeight="1" s="246">
      <c r="A91" s="162" t="n">
        <v>3</v>
      </c>
      <c r="B91" s="402" t="inlineStr">
        <is>
          <t>Fundusze specjalne</t>
        </is>
      </c>
      <c r="C91" s="1150" t="n"/>
      <c r="D91" s="1150">
        <f>IFERROR(aktywa_pasywa!D90/aktywa_pasywa!C90,0)</f>
        <v/>
      </c>
      <c r="E91" s="1150" t="n"/>
      <c r="F91" s="1150">
        <f>IFERROR(aktywa_pasywa!F90/aktywa_pasywa!D90,0)</f>
        <v/>
      </c>
      <c r="G91" s="1150">
        <f>IFERROR(aktywa_pasywa!G90/aktywa_pasywa!F90,0)</f>
        <v/>
      </c>
      <c r="H91" s="1150">
        <f>IFERROR(aktywa_pasywa!H90/aktywa_pasywa!G90,0)</f>
        <v/>
      </c>
      <c r="I91" s="1150">
        <f>IFERROR(aktywa_pasywa!I90/aktywa_pasywa!H90,0)</f>
        <v/>
      </c>
      <c r="J91">
        <f>IFERROR(aktywa_pasywa!J90/aktywa_pasywa!I90,0)</f>
        <v/>
      </c>
      <c r="K91">
        <f>IFERROR(aktywa_pasywa!K90/aktywa_pasywa!J90,0)</f>
        <v/>
      </c>
      <c r="L91">
        <f>IFERROR(aktywa_pasywa!L90/aktywa_pasywa!K90,0)</f>
        <v/>
      </c>
      <c r="M91">
        <f>IFERROR(aktywa_pasywa!M90/aktywa_pasywa!L90,0)</f>
        <v/>
      </c>
      <c r="N91">
        <f>IFERROR(aktywa_pasywa!N90/aktywa_pasywa!M90,0)</f>
        <v/>
      </c>
      <c r="O91">
        <f>IFERROR(aktywa_pasywa!O90/aktywa_pasywa!N90,0)</f>
        <v/>
      </c>
      <c r="P91">
        <f>IFERROR(aktywa_pasywa!P90/aktywa_pasywa!O90,0)</f>
        <v/>
      </c>
      <c r="Q91">
        <f>IFERROR(aktywa_pasywa!Q90/aktywa_pasywa!P90,0)</f>
        <v/>
      </c>
      <c r="R91">
        <f>IFERROR(aktywa_pasywa!R90/aktywa_pasywa!Q90,0)</f>
        <v/>
      </c>
      <c r="S91">
        <f>IFERROR(aktywa_pasywa!S90/aktywa_pasywa!R90,0)</f>
        <v/>
      </c>
      <c r="T91">
        <f>IFERROR(aktywa_pasywa!T90/aktywa_pasywa!S90,0)</f>
        <v/>
      </c>
      <c r="U91">
        <f>IFERROR(aktywa_pasywa!U90/aktywa_pasywa!T90,0)</f>
        <v/>
      </c>
    </row>
    <row r="92" ht="15" customFormat="1" customHeight="1" s="246">
      <c r="A92" s="207" t="inlineStr">
        <is>
          <t>IV</t>
        </is>
      </c>
      <c r="B92" s="379" t="inlineStr">
        <is>
          <t>Rozliczenia międzyokresowe</t>
        </is>
      </c>
      <c r="C92" s="1141" t="n"/>
      <c r="D92" s="1141">
        <f>IFERROR(aktywa_pasywa!D91/aktywa_pasywa!C91,0)</f>
        <v/>
      </c>
      <c r="E92" s="1141" t="n"/>
      <c r="F92" s="1141">
        <f>IFERROR(aktywa_pasywa!F91/aktywa_pasywa!D91,0)</f>
        <v/>
      </c>
      <c r="G92" s="1141">
        <f>IFERROR(aktywa_pasywa!G91/aktywa_pasywa!F91,0)</f>
        <v/>
      </c>
      <c r="H92" s="1141">
        <f>IFERROR(aktywa_pasywa!H91/aktywa_pasywa!G91,0)</f>
        <v/>
      </c>
      <c r="I92" s="1141">
        <f>IFERROR(aktywa_pasywa!I91/aktywa_pasywa!H91,0)</f>
        <v/>
      </c>
      <c r="J92">
        <f>IFERROR(aktywa_pasywa!J91/aktywa_pasywa!I91,0)</f>
        <v/>
      </c>
      <c r="K92">
        <f>IFERROR(aktywa_pasywa!K91/aktywa_pasywa!J91,0)</f>
        <v/>
      </c>
      <c r="L92">
        <f>IFERROR(aktywa_pasywa!L91/aktywa_pasywa!K91,0)</f>
        <v/>
      </c>
      <c r="M92">
        <f>IFERROR(aktywa_pasywa!M91/aktywa_pasywa!L91,0)</f>
        <v/>
      </c>
      <c r="N92">
        <f>IFERROR(aktywa_pasywa!N91/aktywa_pasywa!M91,0)</f>
        <v/>
      </c>
      <c r="O92">
        <f>IFERROR(aktywa_pasywa!O91/aktywa_pasywa!N91,0)</f>
        <v/>
      </c>
      <c r="P92">
        <f>IFERROR(aktywa_pasywa!P91/aktywa_pasywa!O91,0)</f>
        <v/>
      </c>
      <c r="Q92">
        <f>IFERROR(aktywa_pasywa!Q91/aktywa_pasywa!P91,0)</f>
        <v/>
      </c>
      <c r="R92">
        <f>IFERROR(aktywa_pasywa!R91/aktywa_pasywa!Q91,0)</f>
        <v/>
      </c>
      <c r="S92">
        <f>IFERROR(aktywa_pasywa!S91/aktywa_pasywa!R91,0)</f>
        <v/>
      </c>
      <c r="T92">
        <f>IFERROR(aktywa_pasywa!T91/aktywa_pasywa!S91,0)</f>
        <v/>
      </c>
      <c r="U92">
        <f>IFERROR(aktywa_pasywa!U91/aktywa_pasywa!T91,0)</f>
        <v/>
      </c>
    </row>
    <row r="93" ht="15" customFormat="1" customHeight="1" s="246">
      <c r="A93" s="183" t="n">
        <v>1</v>
      </c>
      <c r="B93" s="401" t="inlineStr">
        <is>
          <t>Ujemna wartość firmy</t>
        </is>
      </c>
      <c r="C93" s="1150" t="n"/>
      <c r="D93" s="1150">
        <f>IFERROR(aktywa_pasywa!D92/aktywa_pasywa!C92,0)</f>
        <v/>
      </c>
      <c r="E93" s="1150" t="n"/>
      <c r="F93" s="1150">
        <f>IFERROR(aktywa_pasywa!F92/aktywa_pasywa!D92,0)</f>
        <v/>
      </c>
      <c r="G93" s="1150">
        <f>IFERROR(aktywa_pasywa!G92/aktywa_pasywa!F92,0)</f>
        <v/>
      </c>
      <c r="H93" s="1150">
        <f>IFERROR(aktywa_pasywa!H92/aktywa_pasywa!G92,0)</f>
        <v/>
      </c>
      <c r="I93" s="1150">
        <f>IFERROR(aktywa_pasywa!I92/aktywa_pasywa!H92,0)</f>
        <v/>
      </c>
      <c r="J93">
        <f>IFERROR(aktywa_pasywa!J92/aktywa_pasywa!I92,0)</f>
        <v/>
      </c>
      <c r="K93">
        <f>IFERROR(aktywa_pasywa!K92/aktywa_pasywa!J92,0)</f>
        <v/>
      </c>
      <c r="L93">
        <f>IFERROR(aktywa_pasywa!L92/aktywa_pasywa!K92,0)</f>
        <v/>
      </c>
      <c r="M93">
        <f>IFERROR(aktywa_pasywa!M92/aktywa_pasywa!L92,0)</f>
        <v/>
      </c>
      <c r="N93">
        <f>IFERROR(aktywa_pasywa!N92/aktywa_pasywa!M92,0)</f>
        <v/>
      </c>
      <c r="O93">
        <f>IFERROR(aktywa_pasywa!O92/aktywa_pasywa!N92,0)</f>
        <v/>
      </c>
      <c r="P93">
        <f>IFERROR(aktywa_pasywa!P92/aktywa_pasywa!O92,0)</f>
        <v/>
      </c>
      <c r="Q93">
        <f>IFERROR(aktywa_pasywa!Q92/aktywa_pasywa!P92,0)</f>
        <v/>
      </c>
      <c r="R93">
        <f>IFERROR(aktywa_pasywa!R92/aktywa_pasywa!Q92,0)</f>
        <v/>
      </c>
      <c r="S93">
        <f>IFERROR(aktywa_pasywa!S92/aktywa_pasywa!R92,0)</f>
        <v/>
      </c>
      <c r="T93">
        <f>IFERROR(aktywa_pasywa!T92/aktywa_pasywa!S92,0)</f>
        <v/>
      </c>
      <c r="U93">
        <f>IFERROR(aktywa_pasywa!U92/aktywa_pasywa!T92,0)</f>
        <v/>
      </c>
    </row>
    <row r="94" ht="15" customFormat="1" customHeight="1" s="246" thickBot="1">
      <c r="A94" s="403" t="n">
        <v>2</v>
      </c>
      <c r="B94" s="401" t="inlineStr">
        <is>
          <t>Inne rozliczenia międzyokresowe</t>
        </is>
      </c>
      <c r="C94" s="1169" t="n"/>
      <c r="D94" s="1150">
        <f>IFERROR(aktywa_pasywa!D93/aktywa_pasywa!C93,0)</f>
        <v/>
      </c>
      <c r="E94" s="1150" t="n"/>
      <c r="F94" s="1150">
        <f>IFERROR(aktywa_pasywa!F93/aktywa_pasywa!D93,0)</f>
        <v/>
      </c>
      <c r="G94" s="1150">
        <f>IFERROR(aktywa_pasywa!G93/aktywa_pasywa!F93,0)</f>
        <v/>
      </c>
      <c r="H94" s="1150">
        <f>IFERROR(aktywa_pasywa!H93/aktywa_pasywa!G93,0)</f>
        <v/>
      </c>
      <c r="I94" s="1150">
        <f>IFERROR(aktywa_pasywa!I93/aktywa_pasywa!H93,0)</f>
        <v/>
      </c>
      <c r="J94">
        <f>IFERROR(aktywa_pasywa!J93/aktywa_pasywa!I93,0)</f>
        <v/>
      </c>
      <c r="K94">
        <f>IFERROR(aktywa_pasywa!K93/aktywa_pasywa!J93,0)</f>
        <v/>
      </c>
      <c r="L94">
        <f>IFERROR(aktywa_pasywa!L93/aktywa_pasywa!K93,0)</f>
        <v/>
      </c>
      <c r="M94">
        <f>IFERROR(aktywa_pasywa!M93/aktywa_pasywa!L93,0)</f>
        <v/>
      </c>
      <c r="N94">
        <f>IFERROR(aktywa_pasywa!N93/aktywa_pasywa!M93,0)</f>
        <v/>
      </c>
      <c r="O94">
        <f>IFERROR(aktywa_pasywa!O93/aktywa_pasywa!N93,0)</f>
        <v/>
      </c>
      <c r="P94">
        <f>IFERROR(aktywa_pasywa!P93/aktywa_pasywa!O93,0)</f>
        <v/>
      </c>
      <c r="Q94">
        <f>IFERROR(aktywa_pasywa!Q93/aktywa_pasywa!P93,0)</f>
        <v/>
      </c>
      <c r="R94">
        <f>IFERROR(aktywa_pasywa!R93/aktywa_pasywa!Q93,0)</f>
        <v/>
      </c>
      <c r="S94">
        <f>IFERROR(aktywa_pasywa!S93/aktywa_pasywa!R93,0)</f>
        <v/>
      </c>
      <c r="T94">
        <f>IFERROR(aktywa_pasywa!T93/aktywa_pasywa!S93,0)</f>
        <v/>
      </c>
      <c r="U94">
        <f>IFERROR(aktywa_pasywa!U93/aktywa_pasywa!T93,0)</f>
        <v/>
      </c>
    </row>
    <row r="95" ht="15" customFormat="1" customHeight="1" s="246" thickBot="1">
      <c r="A95" s="431" t="n"/>
      <c r="B95" s="367" t="inlineStr">
        <is>
          <t>Razem pasywa</t>
        </is>
      </c>
      <c r="C95" s="1163" t="n"/>
      <c r="D95" s="1163">
        <f>IFERROR(aktywa_pasywa!D94/aktywa_pasywa!C94,0)</f>
        <v/>
      </c>
      <c r="E95" s="1163" t="n"/>
      <c r="F95" s="1163">
        <f>IFERROR(aktywa_pasywa!F94/aktywa_pasywa!D94,0)</f>
        <v/>
      </c>
      <c r="G95" s="1163">
        <f>IFERROR(aktywa_pasywa!G94/aktywa_pasywa!F94,0)</f>
        <v/>
      </c>
      <c r="H95" s="1163">
        <f>IFERROR(aktywa_pasywa!H94/aktywa_pasywa!G94,0)</f>
        <v/>
      </c>
      <c r="I95" s="1163">
        <f>IFERROR(aktywa_pasywa!I94/aktywa_pasywa!H94,0)</f>
        <v/>
      </c>
      <c r="J95">
        <f>IFERROR(aktywa_pasywa!J94/aktywa_pasywa!I94,0)</f>
        <v/>
      </c>
      <c r="K95">
        <f>IFERROR(aktywa_pasywa!K94/aktywa_pasywa!J94,0)</f>
        <v/>
      </c>
      <c r="L95">
        <f>IFERROR(aktywa_pasywa!L94/aktywa_pasywa!K94,0)</f>
        <v/>
      </c>
      <c r="M95">
        <f>IFERROR(aktywa_pasywa!M94/aktywa_pasywa!L94,0)</f>
        <v/>
      </c>
      <c r="N95">
        <f>IFERROR(aktywa_pasywa!N94/aktywa_pasywa!M94,0)</f>
        <v/>
      </c>
      <c r="O95">
        <f>IFERROR(aktywa_pasywa!O94/aktywa_pasywa!N94,0)</f>
        <v/>
      </c>
      <c r="P95">
        <f>IFERROR(aktywa_pasywa!P94/aktywa_pasywa!O94,0)</f>
        <v/>
      </c>
      <c r="Q95">
        <f>IFERROR(aktywa_pasywa!Q94/aktywa_pasywa!P94,0)</f>
        <v/>
      </c>
      <c r="R95">
        <f>IFERROR(aktywa_pasywa!R94/aktywa_pasywa!Q94,0)</f>
        <v/>
      </c>
      <c r="S95">
        <f>IFERROR(aktywa_pasywa!S94/aktywa_pasywa!R94,0)</f>
        <v/>
      </c>
      <c r="T95">
        <f>IFERROR(aktywa_pasywa!T94/aktywa_pasywa!S94,0)</f>
        <v/>
      </c>
      <c r="U95">
        <f>IFERROR(aktywa_pasywa!U94/aktywa_pasywa!T94,0)</f>
        <v/>
      </c>
    </row>
    <row r="96" ht="15" customFormat="1" customHeight="1" s="246">
      <c r="B96" s="25" t="inlineStr">
        <is>
          <t>Pozycja kontrolna</t>
        </is>
      </c>
      <c r="C96" s="388" t="n"/>
      <c r="D96" s="389">
        <f>D47-D95</f>
        <v/>
      </c>
      <c r="E96" s="389">
        <f>E47-E95</f>
        <v/>
      </c>
      <c r="F96" s="389">
        <f>F47-F95</f>
        <v/>
      </c>
      <c r="G96" s="389">
        <f>G47-G95</f>
        <v/>
      </c>
      <c r="H96" s="389">
        <f>H47-H95</f>
        <v/>
      </c>
      <c r="I96" s="390">
        <f>I47-I95</f>
        <v/>
      </c>
      <c r="J96">
        <f>J47-J95</f>
        <v/>
      </c>
      <c r="K96">
        <f>K47-K95</f>
        <v/>
      </c>
      <c r="L96">
        <f>L47-L95</f>
        <v/>
      </c>
      <c r="M96">
        <f>M47-M95</f>
        <v/>
      </c>
      <c r="N96">
        <f>N47-N95</f>
        <v/>
      </c>
      <c r="O96">
        <f>O47-O95</f>
        <v/>
      </c>
      <c r="P96">
        <f>P47-P95</f>
        <v/>
      </c>
      <c r="Q96">
        <f>Q47-Q95</f>
        <v/>
      </c>
      <c r="R96">
        <f>R47-R95</f>
        <v/>
      </c>
      <c r="S96">
        <f>S47-S95</f>
        <v/>
      </c>
      <c r="T96">
        <f>T47-T95</f>
        <v/>
      </c>
      <c r="U96">
        <f>U47-U95</f>
        <v/>
      </c>
    </row>
    <row r="98">
      <c r="B98" s="121" t="n"/>
    </row>
    <row r="99">
      <c r="B99" s="121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086614173228347" right="0.7086614173228347" top="0.7480314960629921" bottom="0.7480314960629921" header="0.5118110236220472" footer="0.5118110236220472"/>
  <pageSetup orientation="portrait" paperSize="9" scale="70" firstPageNumber="0"/>
  <rowBreaks count="1" manualBreakCount="1">
    <brk id="47" min="0" max="8" man="1"/>
  </rowBreaks>
</worksheet>
</file>

<file path=xl/worksheets/sheet10.xml><?xml version="1.0" encoding="utf-8"?>
<worksheet xmlns="http://schemas.openxmlformats.org/spreadsheetml/2006/main">
  <sheetPr>
    <tabColor theme="6" tint="0.3999755851924192"/>
    <outlinePr summaryBelow="1" summaryRight="1"/>
    <pageSetUpPr/>
  </sheetPr>
  <dimension ref="A2:U99"/>
  <sheetViews>
    <sheetView zoomScale="102" zoomScaleNormal="102" workbookViewId="0">
      <selection activeCell="Q16" sqref="Q16"/>
    </sheetView>
  </sheetViews>
  <sheetFormatPr baseColWidth="8" defaultRowHeight="12.75"/>
  <cols>
    <col width="4.7109375" customWidth="1" style="248" min="1" max="1"/>
    <col width="45.42578125" customWidth="1" style="248" min="2" max="2"/>
    <col hidden="1" width="8.85546875" customWidth="1" style="248" min="3" max="3"/>
    <col width="8.85546875" customWidth="1" style="248" min="4" max="9"/>
    <col width="10.5703125" bestFit="1" customWidth="1" style="248" min="10" max="10"/>
  </cols>
  <sheetData>
    <row r="1" ht="13.5" customHeight="1" s="248" thickBot="1"/>
    <row r="2" ht="13.5" customFormat="1" customHeight="1" s="246" thickBot="1">
      <c r="A2" s="454" t="n"/>
      <c r="B2" s="453">
        <f>rachunek!B2</f>
        <v/>
      </c>
      <c r="C2" s="1137" t="inlineStr">
        <is>
          <t>STRUKTURA AKTYWÓW</t>
        </is>
      </c>
      <c r="J2" s="246" t="n"/>
    </row>
    <row r="3" ht="15" customFormat="1" customHeight="1" s="246" thickBot="1">
      <c r="A3" s="413" t="n"/>
      <c r="B3" s="414" t="inlineStr">
        <is>
          <t>Wyszczególnienie</t>
        </is>
      </c>
      <c r="C3" s="415">
        <f>rachunek!C3</f>
        <v/>
      </c>
      <c r="D3" s="415">
        <f>rachunek!D3</f>
        <v/>
      </c>
      <c r="E3" s="415">
        <f>rachunek!E3</f>
        <v/>
      </c>
      <c r="F3" s="415">
        <f>rachunek!F3</f>
        <v/>
      </c>
      <c r="G3" s="415">
        <f>rachunek!G3</f>
        <v/>
      </c>
      <c r="H3" s="415">
        <f>rachunek!H3</f>
        <v/>
      </c>
      <c r="I3" s="416">
        <f>rachunek!I3</f>
        <v/>
      </c>
      <c r="J3">
        <f>rachunek!J3</f>
        <v/>
      </c>
      <c r="K3">
        <f>rachunek!K3</f>
        <v/>
      </c>
      <c r="L3">
        <f>rachunek!L3</f>
        <v/>
      </c>
      <c r="M3">
        <f>rachunek!M3</f>
        <v/>
      </c>
      <c r="N3">
        <f>rachunek!N3</f>
        <v/>
      </c>
      <c r="O3">
        <f>rachunek!O3</f>
        <v/>
      </c>
      <c r="P3">
        <f>rachunek!P3</f>
        <v/>
      </c>
      <c r="Q3">
        <f>rachunek!Q3</f>
        <v/>
      </c>
      <c r="R3">
        <f>rachunek!R3</f>
        <v/>
      </c>
      <c r="S3">
        <f>rachunek!S3</f>
        <v/>
      </c>
      <c r="T3">
        <f>rachunek!T3</f>
        <v/>
      </c>
      <c r="U3">
        <f>rachunek!U3</f>
        <v/>
      </c>
    </row>
    <row r="4" ht="15" customFormat="1" customHeight="1" s="246" thickBot="1">
      <c r="A4" s="177" t="inlineStr">
        <is>
          <t>A</t>
        </is>
      </c>
      <c r="B4" s="384" t="inlineStr">
        <is>
          <t>Aktywa trwałe</t>
        </is>
      </c>
      <c r="C4" s="1138">
        <f>C5+C6+C10+C13+C20</f>
        <v/>
      </c>
      <c r="D4" s="1138">
        <f>D5+D6+D10+D13+D20</f>
        <v/>
      </c>
      <c r="E4" s="1138">
        <f>E5+E6+E10+E13+E20</f>
        <v/>
      </c>
      <c r="F4" s="1138">
        <f>F5+F6+F10+F13+F20</f>
        <v/>
      </c>
      <c r="G4" s="1138">
        <f>G5+G6+G10+G13+G20</f>
        <v/>
      </c>
      <c r="H4" s="1138">
        <f>H5+H6+H10+H13+H20</f>
        <v/>
      </c>
      <c r="I4" s="1138">
        <f>I5+I6+I10+I13+I20</f>
        <v/>
      </c>
      <c r="J4">
        <f>J5+J6+J10+J13+J20</f>
        <v/>
      </c>
      <c r="K4">
        <f>K5+K6+K10+K13+K20</f>
        <v/>
      </c>
      <c r="L4">
        <f>L5+L6+L10+L13+L20</f>
        <v/>
      </c>
      <c r="M4">
        <f>M5+M6+M10+M13+M20</f>
        <v/>
      </c>
      <c r="N4">
        <f>N5+N6+N10+N13+N20</f>
        <v/>
      </c>
      <c r="O4">
        <f>O5+O6+O10+O13+O20</f>
        <v/>
      </c>
      <c r="P4">
        <f>P5+P6+P10+P13+P20</f>
        <v/>
      </c>
      <c r="Q4">
        <f>Q5+Q6+Q10+Q13+Q20</f>
        <v/>
      </c>
      <c r="R4">
        <f>R5+R6+R10+R13+R20</f>
        <v/>
      </c>
      <c r="S4">
        <f>S5+S6+S10+S13+S20</f>
        <v/>
      </c>
      <c r="T4">
        <f>T5+T6+T10+T13+T20</f>
        <v/>
      </c>
      <c r="U4">
        <f>U5+U6+U10+U13+U20</f>
        <v/>
      </c>
    </row>
    <row r="5" ht="15" customFormat="1" customHeight="1" s="246">
      <c r="A5" s="301" t="inlineStr">
        <is>
          <t>I</t>
        </is>
      </c>
      <c r="B5" s="163" t="inlineStr">
        <is>
          <t>Wartości niematerialne i prawne</t>
        </is>
      </c>
      <c r="C5" s="1139">
        <f>IFERROR(aktywa_pasywa!C4/aktywa_pasywa!C$46,0)</f>
        <v/>
      </c>
      <c r="D5" s="1139">
        <f>IFERROR(aktywa_pasywa!D4/aktywa_pasywa!D$46,0)</f>
        <v/>
      </c>
      <c r="E5" s="1139">
        <f>IFERROR(aktywa_pasywa!E4/aktywa_pasywa!E$46,0)</f>
        <v/>
      </c>
      <c r="F5" s="1139">
        <f>IFERROR(aktywa_pasywa!F4/aktywa_pasywa!F$46,0)</f>
        <v/>
      </c>
      <c r="G5" s="1139">
        <f>IFERROR(aktywa_pasywa!G4/aktywa_pasywa!G$46,0)</f>
        <v/>
      </c>
      <c r="H5" s="1139">
        <f>IFERROR(aktywa_pasywa!H4/aktywa_pasywa!H$46,0)</f>
        <v/>
      </c>
      <c r="I5" s="1140">
        <f>IFERROR(aktywa_pasywa!I4/aktywa_pasywa!I$46,0)</f>
        <v/>
      </c>
      <c r="J5">
        <f>IFERROR(aktywa_pasywa!J4/aktywa_pasywa!J$46,0)</f>
        <v/>
      </c>
      <c r="K5">
        <f>IFERROR(aktywa_pasywa!K4/aktywa_pasywa!K$46,0)</f>
        <v/>
      </c>
      <c r="L5">
        <f>IFERROR(aktywa_pasywa!L4/aktywa_pasywa!L$46,0)</f>
        <v/>
      </c>
      <c r="M5">
        <f>IFERROR(aktywa_pasywa!M4/aktywa_pasywa!M$46,0)</f>
        <v/>
      </c>
      <c r="N5">
        <f>IFERROR(aktywa_pasywa!N4/aktywa_pasywa!N$46,0)</f>
        <v/>
      </c>
      <c r="O5">
        <f>IFERROR(aktywa_pasywa!O4/aktywa_pasywa!O$46,0)</f>
        <v/>
      </c>
      <c r="P5">
        <f>IFERROR(aktywa_pasywa!P4/aktywa_pasywa!P$46,0)</f>
        <v/>
      </c>
      <c r="Q5">
        <f>IFERROR(aktywa_pasywa!Q4/aktywa_pasywa!Q$46,0)</f>
        <v/>
      </c>
      <c r="R5">
        <f>IFERROR(aktywa_pasywa!R4/aktywa_pasywa!R$46,0)</f>
        <v/>
      </c>
      <c r="S5">
        <f>IFERROR(aktywa_pasywa!S4/aktywa_pasywa!S$46,0)</f>
        <v/>
      </c>
      <c r="T5">
        <f>IFERROR(aktywa_pasywa!T4/aktywa_pasywa!T$46,0)</f>
        <v/>
      </c>
      <c r="U5">
        <f>IFERROR(aktywa_pasywa!U4/aktywa_pasywa!U$46,0)</f>
        <v/>
      </c>
    </row>
    <row r="6" ht="15" customFormat="1" customHeight="1" s="246">
      <c r="A6" s="303" t="inlineStr">
        <is>
          <t>II</t>
        </is>
      </c>
      <c r="B6" s="377" t="inlineStr">
        <is>
          <t>Rzeczowe aktywa trwałe</t>
        </is>
      </c>
      <c r="C6" s="1141">
        <f>C7+C8+C9</f>
        <v/>
      </c>
      <c r="D6" s="1141">
        <f>D7+D8+D9</f>
        <v/>
      </c>
      <c r="E6" s="1141">
        <f>E7+E8+E9</f>
        <v/>
      </c>
      <c r="F6" s="1141">
        <f>F7+F8+F9</f>
        <v/>
      </c>
      <c r="G6" s="1141">
        <f>G7+G8+G9</f>
        <v/>
      </c>
      <c r="H6" s="1141">
        <f>H7+H8+H9</f>
        <v/>
      </c>
      <c r="I6" s="1142">
        <f>I7+I8+I9</f>
        <v/>
      </c>
      <c r="J6">
        <f>J7+J8+J9</f>
        <v/>
      </c>
      <c r="K6">
        <f>K7+K8+K9</f>
        <v/>
      </c>
      <c r="L6">
        <f>L7+L8+L9</f>
        <v/>
      </c>
      <c r="M6">
        <f>M7+M8+M9</f>
        <v/>
      </c>
      <c r="N6">
        <f>N7+N8+N9</f>
        <v/>
      </c>
      <c r="O6">
        <f>O7+O8+O9</f>
        <v/>
      </c>
      <c r="P6">
        <f>P7+P8+P9</f>
        <v/>
      </c>
      <c r="Q6">
        <f>Q7+Q8+Q9</f>
        <v/>
      </c>
      <c r="R6">
        <f>R7+R8+R9</f>
        <v/>
      </c>
      <c r="S6">
        <f>S7+S8+S9</f>
        <v/>
      </c>
      <c r="T6">
        <f>T7+T8+T9</f>
        <v/>
      </c>
      <c r="U6">
        <f>U7+U8+U9</f>
        <v/>
      </c>
    </row>
    <row r="7" customFormat="1" s="246">
      <c r="A7" s="305" t="n">
        <v>1</v>
      </c>
      <c r="B7" s="196" t="inlineStr">
        <is>
          <t>Środki trwałe</t>
        </is>
      </c>
      <c r="C7" s="1143">
        <f>IFERROR(aktywa_pasywa!C6/aktywa_pasywa!C$46,0)</f>
        <v/>
      </c>
      <c r="D7" s="1143">
        <f>IFERROR(aktywa_pasywa!D6/aktywa_pasywa!D$46,0)</f>
        <v/>
      </c>
      <c r="E7" s="1143">
        <f>IFERROR(aktywa_pasywa!E6/aktywa_pasywa!E$46,0)</f>
        <v/>
      </c>
      <c r="F7" s="1143">
        <f>IFERROR(aktywa_pasywa!F6/aktywa_pasywa!F$46,0)</f>
        <v/>
      </c>
      <c r="G7" s="1143">
        <f>IFERROR(aktywa_pasywa!G6/aktywa_pasywa!G$46,0)</f>
        <v/>
      </c>
      <c r="H7" s="1143">
        <f>IFERROR(aktywa_pasywa!H6/aktywa_pasywa!H$46,0)</f>
        <v/>
      </c>
      <c r="I7" s="1144">
        <f>IFERROR(aktywa_pasywa!I6/aktywa_pasywa!I$46,0)</f>
        <v/>
      </c>
      <c r="J7">
        <f>IFERROR(aktywa_pasywa!J6/aktywa_pasywa!J$46,0)</f>
        <v/>
      </c>
      <c r="K7">
        <f>IFERROR(aktywa_pasywa!K6/aktywa_pasywa!K$46,0)</f>
        <v/>
      </c>
      <c r="L7">
        <f>IFERROR(aktywa_pasywa!L6/aktywa_pasywa!L$46,0)</f>
        <v/>
      </c>
      <c r="M7">
        <f>IFERROR(aktywa_pasywa!M6/aktywa_pasywa!M$46,0)</f>
        <v/>
      </c>
      <c r="N7">
        <f>IFERROR(aktywa_pasywa!N6/aktywa_pasywa!N$46,0)</f>
        <v/>
      </c>
      <c r="O7">
        <f>IFERROR(aktywa_pasywa!O6/aktywa_pasywa!O$46,0)</f>
        <v/>
      </c>
      <c r="P7">
        <f>IFERROR(aktywa_pasywa!P6/aktywa_pasywa!P$46,0)</f>
        <v/>
      </c>
      <c r="Q7">
        <f>IFERROR(aktywa_pasywa!Q6/aktywa_pasywa!Q$46,0)</f>
        <v/>
      </c>
      <c r="R7">
        <f>IFERROR(aktywa_pasywa!R6/aktywa_pasywa!R$46,0)</f>
        <v/>
      </c>
      <c r="S7">
        <f>IFERROR(aktywa_pasywa!S6/aktywa_pasywa!S$46,0)</f>
        <v/>
      </c>
      <c r="T7">
        <f>IFERROR(aktywa_pasywa!T6/aktywa_pasywa!T$46,0)</f>
        <v/>
      </c>
      <c r="U7">
        <f>IFERROR(aktywa_pasywa!U6/aktywa_pasywa!U$46,0)</f>
        <v/>
      </c>
    </row>
    <row r="8" customFormat="1" s="246">
      <c r="A8" s="305" t="n">
        <v>2</v>
      </c>
      <c r="B8" s="378" t="inlineStr">
        <is>
          <t>Środki trwałe w budowie</t>
        </is>
      </c>
      <c r="C8" s="1143">
        <f>IFERROR(aktywa_pasywa!C7/aktywa_pasywa!C$46,0)</f>
        <v/>
      </c>
      <c r="D8" s="1143">
        <f>IFERROR(aktywa_pasywa!D7/aktywa_pasywa!D$46,0)</f>
        <v/>
      </c>
      <c r="E8" s="1143">
        <f>IFERROR(aktywa_pasywa!E7/aktywa_pasywa!E$46,0)</f>
        <v/>
      </c>
      <c r="F8" s="1143">
        <f>IFERROR(aktywa_pasywa!F7/aktywa_pasywa!F$46,0)</f>
        <v/>
      </c>
      <c r="G8" s="1143">
        <f>IFERROR(aktywa_pasywa!G7/aktywa_pasywa!G$46,0)</f>
        <v/>
      </c>
      <c r="H8" s="1143">
        <f>IFERROR(aktywa_pasywa!H7/aktywa_pasywa!H$46,0)</f>
        <v/>
      </c>
      <c r="I8" s="1144">
        <f>IFERROR(aktywa_pasywa!I7/aktywa_pasywa!I$46,0)</f>
        <v/>
      </c>
      <c r="J8" s="1041">
        <f>IFERROR(aktywa_pasywa!J7/aktywa_pasywa!J$46,0)</f>
        <v/>
      </c>
      <c r="K8">
        <f>IFERROR(aktywa_pasywa!K7/aktywa_pasywa!K$46,0)</f>
        <v/>
      </c>
      <c r="L8">
        <f>IFERROR(aktywa_pasywa!L7/aktywa_pasywa!L$46,0)</f>
        <v/>
      </c>
      <c r="M8">
        <f>IFERROR(aktywa_pasywa!M7/aktywa_pasywa!M$46,0)</f>
        <v/>
      </c>
      <c r="N8">
        <f>IFERROR(aktywa_pasywa!N7/aktywa_pasywa!N$46,0)</f>
        <v/>
      </c>
      <c r="O8">
        <f>IFERROR(aktywa_pasywa!O7/aktywa_pasywa!O$46,0)</f>
        <v/>
      </c>
      <c r="P8">
        <f>IFERROR(aktywa_pasywa!P7/aktywa_pasywa!P$46,0)</f>
        <v/>
      </c>
      <c r="Q8">
        <f>IFERROR(aktywa_pasywa!Q7/aktywa_pasywa!Q$46,0)</f>
        <v/>
      </c>
      <c r="R8">
        <f>IFERROR(aktywa_pasywa!R7/aktywa_pasywa!R$46,0)</f>
        <v/>
      </c>
      <c r="S8">
        <f>IFERROR(aktywa_pasywa!S7/aktywa_pasywa!S$46,0)</f>
        <v/>
      </c>
      <c r="T8">
        <f>IFERROR(aktywa_pasywa!T7/aktywa_pasywa!T$46,0)</f>
        <v/>
      </c>
      <c r="U8">
        <f>IFERROR(aktywa_pasywa!U7/aktywa_pasywa!U$46,0)</f>
        <v/>
      </c>
    </row>
    <row r="9" customFormat="1" s="246">
      <c r="A9" s="305" t="n">
        <v>3</v>
      </c>
      <c r="B9" s="196" t="inlineStr">
        <is>
          <t>Zaliczki na środki trwałe</t>
        </is>
      </c>
      <c r="C9" s="1143">
        <f>IFERROR(aktywa_pasywa!C8/aktywa_pasywa!C$46,0)</f>
        <v/>
      </c>
      <c r="D9" s="1143">
        <f>IFERROR(aktywa_pasywa!D8/aktywa_pasywa!D$46,0)</f>
        <v/>
      </c>
      <c r="E9" s="1143">
        <f>IFERROR(aktywa_pasywa!E8/aktywa_pasywa!E$46,0)</f>
        <v/>
      </c>
      <c r="F9" s="1143">
        <f>IFERROR(aktywa_pasywa!F8/aktywa_pasywa!F$46,0)</f>
        <v/>
      </c>
      <c r="G9" s="1143">
        <f>IFERROR(aktywa_pasywa!G8/aktywa_pasywa!G$46,0)</f>
        <v/>
      </c>
      <c r="H9" s="1143">
        <f>IFERROR(aktywa_pasywa!H8/aktywa_pasywa!H$46,0)</f>
        <v/>
      </c>
      <c r="I9" s="1144">
        <f>IFERROR(aktywa_pasywa!I8/aktywa_pasywa!I$46,0)</f>
        <v/>
      </c>
      <c r="J9" s="1041">
        <f>IFERROR(aktywa_pasywa!J8/aktywa_pasywa!J$46,0)</f>
        <v/>
      </c>
      <c r="K9">
        <f>IFERROR(aktywa_pasywa!K8/aktywa_pasywa!K$46,0)</f>
        <v/>
      </c>
      <c r="L9">
        <f>IFERROR(aktywa_pasywa!L8/aktywa_pasywa!L$46,0)</f>
        <v/>
      </c>
      <c r="M9">
        <f>IFERROR(aktywa_pasywa!M8/aktywa_pasywa!M$46,0)</f>
        <v/>
      </c>
      <c r="N9">
        <f>IFERROR(aktywa_pasywa!N8/aktywa_pasywa!N$46,0)</f>
        <v/>
      </c>
      <c r="O9">
        <f>IFERROR(aktywa_pasywa!O8/aktywa_pasywa!O$46,0)</f>
        <v/>
      </c>
      <c r="P9">
        <f>IFERROR(aktywa_pasywa!P8/aktywa_pasywa!P$46,0)</f>
        <v/>
      </c>
      <c r="Q9">
        <f>IFERROR(aktywa_pasywa!Q8/aktywa_pasywa!Q$46,0)</f>
        <v/>
      </c>
      <c r="R9">
        <f>IFERROR(aktywa_pasywa!R8/aktywa_pasywa!R$46,0)</f>
        <v/>
      </c>
      <c r="S9">
        <f>IFERROR(aktywa_pasywa!S8/aktywa_pasywa!S$46,0)</f>
        <v/>
      </c>
      <c r="T9">
        <f>IFERROR(aktywa_pasywa!T8/aktywa_pasywa!T$46,0)</f>
        <v/>
      </c>
      <c r="U9">
        <f>IFERROR(aktywa_pasywa!U8/aktywa_pasywa!U$46,0)</f>
        <v/>
      </c>
    </row>
    <row r="10" ht="15" customFormat="1" customHeight="1" s="246">
      <c r="A10" s="301" t="inlineStr">
        <is>
          <t>III</t>
        </is>
      </c>
      <c r="B10" s="377" t="inlineStr">
        <is>
          <t>Należności długoterminowe</t>
        </is>
      </c>
      <c r="C10" s="1141">
        <f>C11+C12</f>
        <v/>
      </c>
      <c r="D10" s="1141">
        <f>D11+D12</f>
        <v/>
      </c>
      <c r="E10" s="1141">
        <f>E11+E12</f>
        <v/>
      </c>
      <c r="F10" s="1141">
        <f>F11+F12</f>
        <v/>
      </c>
      <c r="G10" s="1141">
        <f>G11+G12</f>
        <v/>
      </c>
      <c r="H10" s="1141">
        <f>H11+H12</f>
        <v/>
      </c>
      <c r="I10" s="1142">
        <f>I11+I12</f>
        <v/>
      </c>
      <c r="J10">
        <f>J11+J12</f>
        <v/>
      </c>
      <c r="K10">
        <f>K11+K12</f>
        <v/>
      </c>
      <c r="L10">
        <f>L11+L12</f>
        <v/>
      </c>
      <c r="M10">
        <f>M11+M12</f>
        <v/>
      </c>
      <c r="N10">
        <f>N11+N12</f>
        <v/>
      </c>
      <c r="O10">
        <f>O11+O12</f>
        <v/>
      </c>
      <c r="P10">
        <f>P11+P12</f>
        <v/>
      </c>
      <c r="Q10">
        <f>Q11+Q12</f>
        <v/>
      </c>
      <c r="R10">
        <f>R11+R12</f>
        <v/>
      </c>
      <c r="S10">
        <f>S11+S12</f>
        <v/>
      </c>
      <c r="T10">
        <f>T11+T12</f>
        <v/>
      </c>
      <c r="U10">
        <f>U11+U12</f>
        <v/>
      </c>
    </row>
    <row r="11" customFormat="1" s="246">
      <c r="A11" s="305" t="n">
        <v>1</v>
      </c>
      <c r="B11" s="196" t="inlineStr">
        <is>
          <t>Od jednstek powiązanych</t>
        </is>
      </c>
      <c r="C11" s="1143">
        <f>IFERROR(aktywa_pasywa!C10/aktywa_pasywa!C$46,0)</f>
        <v/>
      </c>
      <c r="D11" s="1143">
        <f>IFERROR(aktywa_pasywa!D10/aktywa_pasywa!D$46,0)</f>
        <v/>
      </c>
      <c r="E11" s="1143">
        <f>IFERROR(aktywa_pasywa!E10/aktywa_pasywa!E$46,0)</f>
        <v/>
      </c>
      <c r="F11" s="1143">
        <f>IFERROR(aktywa_pasywa!F10/aktywa_pasywa!F$46,0)</f>
        <v/>
      </c>
      <c r="G11" s="1143">
        <f>IFERROR(aktywa_pasywa!G10/aktywa_pasywa!G$46,0)</f>
        <v/>
      </c>
      <c r="H11" s="1143">
        <f>IFERROR(aktywa_pasywa!H10/aktywa_pasywa!H$46,0)</f>
        <v/>
      </c>
      <c r="I11" s="1144">
        <f>IFERROR(aktywa_pasywa!I10/aktywa_pasywa!I$46,0)</f>
        <v/>
      </c>
      <c r="J11">
        <f>IFERROR(aktywa_pasywa!J10/aktywa_pasywa!J$46,0)</f>
        <v/>
      </c>
      <c r="K11">
        <f>IFERROR(aktywa_pasywa!K10/aktywa_pasywa!K$46,0)</f>
        <v/>
      </c>
      <c r="L11">
        <f>IFERROR(aktywa_pasywa!L10/aktywa_pasywa!L$46,0)</f>
        <v/>
      </c>
      <c r="M11">
        <f>IFERROR(aktywa_pasywa!M10/aktywa_pasywa!M$46,0)</f>
        <v/>
      </c>
      <c r="N11">
        <f>IFERROR(aktywa_pasywa!N10/aktywa_pasywa!N$46,0)</f>
        <v/>
      </c>
      <c r="O11">
        <f>IFERROR(aktywa_pasywa!O10/aktywa_pasywa!O$46,0)</f>
        <v/>
      </c>
      <c r="P11">
        <f>IFERROR(aktywa_pasywa!P10/aktywa_pasywa!P$46,0)</f>
        <v/>
      </c>
      <c r="Q11">
        <f>IFERROR(aktywa_pasywa!Q10/aktywa_pasywa!Q$46,0)</f>
        <v/>
      </c>
      <c r="R11">
        <f>IFERROR(aktywa_pasywa!R10/aktywa_pasywa!R$46,0)</f>
        <v/>
      </c>
      <c r="S11">
        <f>IFERROR(aktywa_pasywa!S10/aktywa_pasywa!S$46,0)</f>
        <v/>
      </c>
      <c r="T11">
        <f>IFERROR(aktywa_pasywa!T10/aktywa_pasywa!T$46,0)</f>
        <v/>
      </c>
      <c r="U11">
        <f>IFERROR(aktywa_pasywa!U10/aktywa_pasywa!U$46,0)</f>
        <v/>
      </c>
    </row>
    <row r="12" customFormat="1" s="246">
      <c r="A12" s="305" t="n">
        <v>2</v>
      </c>
      <c r="B12" s="196" t="inlineStr">
        <is>
          <t>Od pozostałych jednostek</t>
        </is>
      </c>
      <c r="C12" s="1143">
        <f>IFERROR(aktywa_pasywa!C11/aktywa_pasywa!C$46,0)</f>
        <v/>
      </c>
      <c r="D12" s="1143">
        <f>IFERROR(aktywa_pasywa!D11/aktywa_pasywa!D$46,0)</f>
        <v/>
      </c>
      <c r="E12" s="1143">
        <f>IFERROR(aktywa_pasywa!E11/aktywa_pasywa!E$46,0)</f>
        <v/>
      </c>
      <c r="F12" s="1143">
        <f>IFERROR(aktywa_pasywa!F11/aktywa_pasywa!F$46,0)</f>
        <v/>
      </c>
      <c r="G12" s="1143">
        <f>IFERROR(aktywa_pasywa!G11/aktywa_pasywa!G$46,0)</f>
        <v/>
      </c>
      <c r="H12" s="1143">
        <f>IFERROR(aktywa_pasywa!H11/aktywa_pasywa!H$46,0)</f>
        <v/>
      </c>
      <c r="I12" s="1144">
        <f>IFERROR(aktywa_pasywa!I11/aktywa_pasywa!I$46,0)</f>
        <v/>
      </c>
      <c r="J12">
        <f>IFERROR(aktywa_pasywa!J11/aktywa_pasywa!J$46,0)</f>
        <v/>
      </c>
      <c r="K12">
        <f>IFERROR(aktywa_pasywa!K11/aktywa_pasywa!K$46,0)</f>
        <v/>
      </c>
      <c r="L12">
        <f>IFERROR(aktywa_pasywa!L11/aktywa_pasywa!L$46,0)</f>
        <v/>
      </c>
      <c r="M12">
        <f>IFERROR(aktywa_pasywa!M11/aktywa_pasywa!M$46,0)</f>
        <v/>
      </c>
      <c r="N12">
        <f>IFERROR(aktywa_pasywa!N11/aktywa_pasywa!N$46,0)</f>
        <v/>
      </c>
      <c r="O12">
        <f>IFERROR(aktywa_pasywa!O11/aktywa_pasywa!O$46,0)</f>
        <v/>
      </c>
      <c r="P12">
        <f>IFERROR(aktywa_pasywa!P11/aktywa_pasywa!P$46,0)</f>
        <v/>
      </c>
      <c r="Q12">
        <f>IFERROR(aktywa_pasywa!Q11/aktywa_pasywa!Q$46,0)</f>
        <v/>
      </c>
      <c r="R12">
        <f>IFERROR(aktywa_pasywa!R11/aktywa_pasywa!R$46,0)</f>
        <v/>
      </c>
      <c r="S12">
        <f>IFERROR(aktywa_pasywa!S11/aktywa_pasywa!S$46,0)</f>
        <v/>
      </c>
      <c r="T12">
        <f>IFERROR(aktywa_pasywa!T11/aktywa_pasywa!T$46,0)</f>
        <v/>
      </c>
      <c r="U12">
        <f>IFERROR(aktywa_pasywa!U11/aktywa_pasywa!U$46,0)</f>
        <v/>
      </c>
    </row>
    <row r="13" ht="15" customFormat="1" customHeight="1" s="246">
      <c r="A13" s="301" t="inlineStr">
        <is>
          <t>IV</t>
        </is>
      </c>
      <c r="B13" s="377" t="inlineStr">
        <is>
          <t>Inwestycje długoterminowe</t>
        </is>
      </c>
      <c r="C13" s="1141">
        <f>C14+C15+C16+C19</f>
        <v/>
      </c>
      <c r="D13" s="1141">
        <f>D14+D15+D16+D19</f>
        <v/>
      </c>
      <c r="E13" s="1141">
        <f>E14+E15+E16+E19</f>
        <v/>
      </c>
      <c r="F13" s="1141">
        <f>F14+F15+F16+F19</f>
        <v/>
      </c>
      <c r="G13" s="1141">
        <f>G14+G15+G16+G19</f>
        <v/>
      </c>
      <c r="H13" s="1141">
        <f>H14+H15+H16+H19</f>
        <v/>
      </c>
      <c r="I13" s="1142">
        <f>I14+I15+I16+I19</f>
        <v/>
      </c>
      <c r="J13">
        <f>J14+J15+J16+J19</f>
        <v/>
      </c>
      <c r="K13">
        <f>K14+K15+K16+K19</f>
        <v/>
      </c>
      <c r="L13">
        <f>L14+L15+L16+L19</f>
        <v/>
      </c>
      <c r="M13">
        <f>M14+M15+M16+M19</f>
        <v/>
      </c>
      <c r="N13">
        <f>N14+N15+N16+N19</f>
        <v/>
      </c>
      <c r="O13">
        <f>O14+O15+O16+O19</f>
        <v/>
      </c>
      <c r="P13">
        <f>P14+P15+P16+P19</f>
        <v/>
      </c>
      <c r="Q13">
        <f>Q14+Q15+Q16+Q19</f>
        <v/>
      </c>
      <c r="R13">
        <f>R14+R15+R16+R19</f>
        <v/>
      </c>
      <c r="S13">
        <f>S14+S15+S16+S19</f>
        <v/>
      </c>
      <c r="T13">
        <f>T14+T15+T16+T19</f>
        <v/>
      </c>
      <c r="U13">
        <f>U14+U15+U16+U19</f>
        <v/>
      </c>
    </row>
    <row r="14" ht="13.15" customFormat="1" customHeight="1" s="246">
      <c r="A14" s="305" t="n">
        <v>1</v>
      </c>
      <c r="B14" s="196" t="inlineStr">
        <is>
          <t>Nieruchomości</t>
        </is>
      </c>
      <c r="C14" s="1143">
        <f>IFERROR(aktywa_pasywa!C13/aktywa_pasywa!C$46,0)</f>
        <v/>
      </c>
      <c r="D14" s="1143">
        <f>IFERROR(aktywa_pasywa!D13/aktywa_pasywa!D$46,0)</f>
        <v/>
      </c>
      <c r="E14" s="1143">
        <f>IFERROR(aktywa_pasywa!E13/aktywa_pasywa!E$46,0)</f>
        <v/>
      </c>
      <c r="F14" s="1143">
        <f>IFERROR(aktywa_pasywa!F13/aktywa_pasywa!F$46,0)</f>
        <v/>
      </c>
      <c r="G14" s="1143">
        <f>IFERROR(aktywa_pasywa!G13/aktywa_pasywa!G$46,0)</f>
        <v/>
      </c>
      <c r="H14" s="1143">
        <f>IFERROR(aktywa_pasywa!H13/aktywa_pasywa!H$46,0)</f>
        <v/>
      </c>
      <c r="I14" s="1144">
        <f>IFERROR(aktywa_pasywa!I13/aktywa_pasywa!I$46,0)</f>
        <v/>
      </c>
      <c r="J14">
        <f>IFERROR(aktywa_pasywa!J13/aktywa_pasywa!J$46,0)</f>
        <v/>
      </c>
      <c r="K14">
        <f>IFERROR(aktywa_pasywa!K13/aktywa_pasywa!K$46,0)</f>
        <v/>
      </c>
      <c r="L14">
        <f>IFERROR(aktywa_pasywa!L13/aktywa_pasywa!L$46,0)</f>
        <v/>
      </c>
      <c r="M14">
        <f>IFERROR(aktywa_pasywa!M13/aktywa_pasywa!M$46,0)</f>
        <v/>
      </c>
      <c r="N14">
        <f>IFERROR(aktywa_pasywa!N13/aktywa_pasywa!N$46,0)</f>
        <v/>
      </c>
      <c r="O14">
        <f>IFERROR(aktywa_pasywa!O13/aktywa_pasywa!O$46,0)</f>
        <v/>
      </c>
      <c r="P14">
        <f>IFERROR(aktywa_pasywa!P13/aktywa_pasywa!P$46,0)</f>
        <v/>
      </c>
      <c r="Q14">
        <f>IFERROR(aktywa_pasywa!Q13/aktywa_pasywa!Q$46,0)</f>
        <v/>
      </c>
      <c r="R14">
        <f>IFERROR(aktywa_pasywa!R13/aktywa_pasywa!R$46,0)</f>
        <v/>
      </c>
      <c r="S14">
        <f>IFERROR(aktywa_pasywa!S13/aktywa_pasywa!S$46,0)</f>
        <v/>
      </c>
      <c r="T14">
        <f>IFERROR(aktywa_pasywa!T13/aktywa_pasywa!T$46,0)</f>
        <v/>
      </c>
      <c r="U14">
        <f>IFERROR(aktywa_pasywa!U13/aktywa_pasywa!U$46,0)</f>
        <v/>
      </c>
    </row>
    <row r="15" ht="15" customFormat="1" customHeight="1" s="246">
      <c r="A15" s="305" t="n">
        <v>2</v>
      </c>
      <c r="B15" s="196" t="inlineStr">
        <is>
          <t>Wartości niematerialne i prawne</t>
        </is>
      </c>
      <c r="C15" s="1143">
        <f>IFERROR(aktywa_pasywa!C14/aktywa_pasywa!C$46,0)</f>
        <v/>
      </c>
      <c r="D15" s="1143">
        <f>IFERROR(aktywa_pasywa!D14/aktywa_pasywa!D$46,0)</f>
        <v/>
      </c>
      <c r="E15" s="1143">
        <f>IFERROR(aktywa_pasywa!E14/aktywa_pasywa!E$46,0)</f>
        <v/>
      </c>
      <c r="F15" s="1143">
        <f>IFERROR(aktywa_pasywa!F14/aktywa_pasywa!F$46,0)</f>
        <v/>
      </c>
      <c r="G15" s="1143">
        <f>IFERROR(aktywa_pasywa!G14/aktywa_pasywa!G$46,0)</f>
        <v/>
      </c>
      <c r="H15" s="1143">
        <f>IFERROR(aktywa_pasywa!H14/aktywa_pasywa!H$46,0)</f>
        <v/>
      </c>
      <c r="I15" s="1144">
        <f>IFERROR(aktywa_pasywa!I14/aktywa_pasywa!I$46,0)</f>
        <v/>
      </c>
      <c r="J15">
        <f>IFERROR(aktywa_pasywa!J14/aktywa_pasywa!J$46,0)</f>
        <v/>
      </c>
      <c r="K15">
        <f>IFERROR(aktywa_pasywa!K14/aktywa_pasywa!K$46,0)</f>
        <v/>
      </c>
      <c r="L15">
        <f>IFERROR(aktywa_pasywa!L14/aktywa_pasywa!L$46,0)</f>
        <v/>
      </c>
      <c r="M15">
        <f>IFERROR(aktywa_pasywa!M14/aktywa_pasywa!M$46,0)</f>
        <v/>
      </c>
      <c r="N15">
        <f>IFERROR(aktywa_pasywa!N14/aktywa_pasywa!N$46,0)</f>
        <v/>
      </c>
      <c r="O15">
        <f>IFERROR(aktywa_pasywa!O14/aktywa_pasywa!O$46,0)</f>
        <v/>
      </c>
      <c r="P15">
        <f>IFERROR(aktywa_pasywa!P14/aktywa_pasywa!P$46,0)</f>
        <v/>
      </c>
      <c r="Q15">
        <f>IFERROR(aktywa_pasywa!Q14/aktywa_pasywa!Q$46,0)</f>
        <v/>
      </c>
      <c r="R15">
        <f>IFERROR(aktywa_pasywa!R14/aktywa_pasywa!R$46,0)</f>
        <v/>
      </c>
      <c r="S15">
        <f>IFERROR(aktywa_pasywa!S14/aktywa_pasywa!S$46,0)</f>
        <v/>
      </c>
      <c r="T15">
        <f>IFERROR(aktywa_pasywa!T14/aktywa_pasywa!T$46,0)</f>
        <v/>
      </c>
      <c r="U15">
        <f>IFERROR(aktywa_pasywa!U14/aktywa_pasywa!U$46,0)</f>
        <v/>
      </c>
    </row>
    <row r="16" ht="15" customFormat="1" customHeight="1" s="246">
      <c r="A16" s="305" t="n">
        <v>3</v>
      </c>
      <c r="B16" s="196" t="inlineStr">
        <is>
          <t>Długoterminowe aktywa finansowe, w tym:</t>
        </is>
      </c>
      <c r="C16" s="1143">
        <f>C17+C18</f>
        <v/>
      </c>
      <c r="D16" s="1143">
        <f>D17+D18</f>
        <v/>
      </c>
      <c r="E16" s="1143">
        <f>E17+E18</f>
        <v/>
      </c>
      <c r="F16" s="1143">
        <f>F17+F18</f>
        <v/>
      </c>
      <c r="G16" s="1143">
        <f>G17+G18</f>
        <v/>
      </c>
      <c r="H16" s="1143">
        <f>H17+H18</f>
        <v/>
      </c>
      <c r="I16" s="1144">
        <f>I17+I18</f>
        <v/>
      </c>
      <c r="J16">
        <f>J17+J18</f>
        <v/>
      </c>
      <c r="K16">
        <f>K17+K18</f>
        <v/>
      </c>
      <c r="L16">
        <f>L17+L18</f>
        <v/>
      </c>
      <c r="M16">
        <f>M17+M18</f>
        <v/>
      </c>
      <c r="N16">
        <f>N17+N18</f>
        <v/>
      </c>
      <c r="O16">
        <f>O17+O18</f>
        <v/>
      </c>
      <c r="P16">
        <f>P17+P18</f>
        <v/>
      </c>
      <c r="Q16">
        <f>Q17+Q18</f>
        <v/>
      </c>
      <c r="R16">
        <f>R17+R18</f>
        <v/>
      </c>
      <c r="S16">
        <f>S17+S18</f>
        <v/>
      </c>
      <c r="T16">
        <f>T17+T18</f>
        <v/>
      </c>
      <c r="U16">
        <f>U17+U18</f>
        <v/>
      </c>
    </row>
    <row r="17" ht="15" customFormat="1" customHeight="1" s="246">
      <c r="A17" s="305" t="inlineStr">
        <is>
          <t>a)</t>
        </is>
      </c>
      <c r="B17" s="196" t="inlineStr">
        <is>
          <t>w jednostkach powiązanych</t>
        </is>
      </c>
      <c r="C17" s="1143">
        <f>IFERROR(aktywa_pasywa!C16/aktywa_pasywa!C$46,0)</f>
        <v/>
      </c>
      <c r="D17" s="1143">
        <f>IFERROR(aktywa_pasywa!D16/aktywa_pasywa!D$46,0)</f>
        <v/>
      </c>
      <c r="E17" s="1143">
        <f>IFERROR(aktywa_pasywa!E16/aktywa_pasywa!E$46,0)</f>
        <v/>
      </c>
      <c r="F17" s="1143">
        <f>IFERROR(aktywa_pasywa!F16/aktywa_pasywa!F$46,0)</f>
        <v/>
      </c>
      <c r="G17" s="1143">
        <f>IFERROR(aktywa_pasywa!G16/aktywa_pasywa!G$46,0)</f>
        <v/>
      </c>
      <c r="H17" s="1143">
        <f>IFERROR(aktywa_pasywa!H16/aktywa_pasywa!H$46,0)</f>
        <v/>
      </c>
      <c r="I17" s="1144">
        <f>IFERROR(aktywa_pasywa!I16/aktywa_pasywa!I$46,0)</f>
        <v/>
      </c>
      <c r="J17">
        <f>IFERROR(aktywa_pasywa!J16/aktywa_pasywa!J$46,0)</f>
        <v/>
      </c>
      <c r="K17">
        <f>IFERROR(aktywa_pasywa!K16/aktywa_pasywa!K$46,0)</f>
        <v/>
      </c>
      <c r="L17">
        <f>IFERROR(aktywa_pasywa!L16/aktywa_pasywa!L$46,0)</f>
        <v/>
      </c>
      <c r="M17">
        <f>IFERROR(aktywa_pasywa!M16/aktywa_pasywa!M$46,0)</f>
        <v/>
      </c>
      <c r="N17">
        <f>IFERROR(aktywa_pasywa!N16/aktywa_pasywa!N$46,0)</f>
        <v/>
      </c>
      <c r="O17">
        <f>IFERROR(aktywa_pasywa!O16/aktywa_pasywa!O$46,0)</f>
        <v/>
      </c>
      <c r="P17">
        <f>IFERROR(aktywa_pasywa!P16/aktywa_pasywa!P$46,0)</f>
        <v/>
      </c>
      <c r="Q17">
        <f>IFERROR(aktywa_pasywa!Q16/aktywa_pasywa!Q$46,0)</f>
        <v/>
      </c>
      <c r="R17">
        <f>IFERROR(aktywa_pasywa!R16/aktywa_pasywa!R$46,0)</f>
        <v/>
      </c>
      <c r="S17">
        <f>IFERROR(aktywa_pasywa!S16/aktywa_pasywa!S$46,0)</f>
        <v/>
      </c>
      <c r="T17">
        <f>IFERROR(aktywa_pasywa!T16/aktywa_pasywa!T$46,0)</f>
        <v/>
      </c>
      <c r="U17">
        <f>IFERROR(aktywa_pasywa!U16/aktywa_pasywa!U$46,0)</f>
        <v/>
      </c>
    </row>
    <row r="18" ht="15" customFormat="1" customHeight="1" s="246">
      <c r="A18" s="305" t="inlineStr">
        <is>
          <t>b)</t>
        </is>
      </c>
      <c r="B18" s="196" t="inlineStr">
        <is>
          <t>w pozostałych jednostkach</t>
        </is>
      </c>
      <c r="C18" s="1143">
        <f>IFERROR(aktywa_pasywa!C17/aktywa_pasywa!C$46,0)</f>
        <v/>
      </c>
      <c r="D18" s="1143">
        <f>IFERROR(aktywa_pasywa!D17/aktywa_pasywa!D$46,0)</f>
        <v/>
      </c>
      <c r="E18" s="1143">
        <f>IFERROR(aktywa_pasywa!E17/aktywa_pasywa!E$46,0)</f>
        <v/>
      </c>
      <c r="F18" s="1143">
        <f>IFERROR(aktywa_pasywa!F17/aktywa_pasywa!F$46,0)</f>
        <v/>
      </c>
      <c r="G18" s="1143">
        <f>IFERROR(aktywa_pasywa!G17/aktywa_pasywa!G$46,0)</f>
        <v/>
      </c>
      <c r="H18" s="1143">
        <f>IFERROR(aktywa_pasywa!H17/aktywa_pasywa!H$46,0)</f>
        <v/>
      </c>
      <c r="I18" s="1144">
        <f>IFERROR(aktywa_pasywa!I17/aktywa_pasywa!I$46,0)</f>
        <v/>
      </c>
      <c r="J18">
        <f>IFERROR(aktywa_pasywa!J17/aktywa_pasywa!J$46,0)</f>
        <v/>
      </c>
      <c r="K18">
        <f>IFERROR(aktywa_pasywa!K17/aktywa_pasywa!K$46,0)</f>
        <v/>
      </c>
      <c r="L18">
        <f>IFERROR(aktywa_pasywa!L17/aktywa_pasywa!L$46,0)</f>
        <v/>
      </c>
      <c r="M18">
        <f>IFERROR(aktywa_pasywa!M17/aktywa_pasywa!M$46,0)</f>
        <v/>
      </c>
      <c r="N18">
        <f>IFERROR(aktywa_pasywa!N17/aktywa_pasywa!N$46,0)</f>
        <v/>
      </c>
      <c r="O18">
        <f>IFERROR(aktywa_pasywa!O17/aktywa_pasywa!O$46,0)</f>
        <v/>
      </c>
      <c r="P18">
        <f>IFERROR(aktywa_pasywa!P17/aktywa_pasywa!P$46,0)</f>
        <v/>
      </c>
      <c r="Q18">
        <f>IFERROR(aktywa_pasywa!Q17/aktywa_pasywa!Q$46,0)</f>
        <v/>
      </c>
      <c r="R18">
        <f>IFERROR(aktywa_pasywa!R17/aktywa_pasywa!R$46,0)</f>
        <v/>
      </c>
      <c r="S18">
        <f>IFERROR(aktywa_pasywa!S17/aktywa_pasywa!S$46,0)</f>
        <v/>
      </c>
      <c r="T18">
        <f>IFERROR(aktywa_pasywa!T17/aktywa_pasywa!T$46,0)</f>
        <v/>
      </c>
      <c r="U18">
        <f>IFERROR(aktywa_pasywa!U17/aktywa_pasywa!U$46,0)</f>
        <v/>
      </c>
    </row>
    <row r="19" ht="15" customFormat="1" customHeight="1" s="246">
      <c r="A19" s="305" t="n">
        <v>4</v>
      </c>
      <c r="B19" s="196" t="inlineStr">
        <is>
          <t>Inne inwestycje długoterminowe</t>
        </is>
      </c>
      <c r="C19" s="1143">
        <f>IFERROR(aktywa_pasywa!C18/aktywa_pasywa!C$46,0)</f>
        <v/>
      </c>
      <c r="D19" s="1143">
        <f>IFERROR(aktywa_pasywa!D18/aktywa_pasywa!D$46,0)</f>
        <v/>
      </c>
      <c r="E19" s="1143">
        <f>IFERROR(aktywa_pasywa!E18/aktywa_pasywa!E$46,0)</f>
        <v/>
      </c>
      <c r="F19" s="1143">
        <f>IFERROR(aktywa_pasywa!F18/aktywa_pasywa!F$46,0)</f>
        <v/>
      </c>
      <c r="G19" s="1143">
        <f>IFERROR(aktywa_pasywa!G18/aktywa_pasywa!G$46,0)</f>
        <v/>
      </c>
      <c r="H19" s="1143">
        <f>IFERROR(aktywa_pasywa!H18/aktywa_pasywa!H$46,0)</f>
        <v/>
      </c>
      <c r="I19" s="1144">
        <f>IFERROR(aktywa_pasywa!I18/aktywa_pasywa!I$46,0)</f>
        <v/>
      </c>
      <c r="J19">
        <f>IFERROR(aktywa_pasywa!J18/aktywa_pasywa!J$46,0)</f>
        <v/>
      </c>
      <c r="K19">
        <f>IFERROR(aktywa_pasywa!K18/aktywa_pasywa!K$46,0)</f>
        <v/>
      </c>
      <c r="L19">
        <f>IFERROR(aktywa_pasywa!L18/aktywa_pasywa!L$46,0)</f>
        <v/>
      </c>
      <c r="M19">
        <f>IFERROR(aktywa_pasywa!M18/aktywa_pasywa!M$46,0)</f>
        <v/>
      </c>
      <c r="N19">
        <f>IFERROR(aktywa_pasywa!N18/aktywa_pasywa!N$46,0)</f>
        <v/>
      </c>
      <c r="O19">
        <f>IFERROR(aktywa_pasywa!O18/aktywa_pasywa!O$46,0)</f>
        <v/>
      </c>
      <c r="P19">
        <f>IFERROR(aktywa_pasywa!P18/aktywa_pasywa!P$46,0)</f>
        <v/>
      </c>
      <c r="Q19">
        <f>IFERROR(aktywa_pasywa!Q18/aktywa_pasywa!Q$46,0)</f>
        <v/>
      </c>
      <c r="R19">
        <f>IFERROR(aktywa_pasywa!R18/aktywa_pasywa!R$46,0)</f>
        <v/>
      </c>
      <c r="S19">
        <f>IFERROR(aktywa_pasywa!S18/aktywa_pasywa!S$46,0)</f>
        <v/>
      </c>
      <c r="T19">
        <f>IFERROR(aktywa_pasywa!T18/aktywa_pasywa!T$46,0)</f>
        <v/>
      </c>
      <c r="U19">
        <f>IFERROR(aktywa_pasywa!U18/aktywa_pasywa!U$46,0)</f>
        <v/>
      </c>
    </row>
    <row r="20" customFormat="1" s="246">
      <c r="A20" s="301" t="inlineStr">
        <is>
          <t>V</t>
        </is>
      </c>
      <c r="B20" s="379" t="inlineStr">
        <is>
          <t>Długoterminowe rozliczenia międzyokresowe</t>
        </is>
      </c>
      <c r="C20" s="1143">
        <f>SUM(C21:C22)</f>
        <v/>
      </c>
      <c r="D20" s="1143">
        <f>SUM(D21:D22)</f>
        <v/>
      </c>
      <c r="E20" s="1143">
        <f>SUM(E21:E22)</f>
        <v/>
      </c>
      <c r="F20" s="1143">
        <f>SUM(F21:F22)</f>
        <v/>
      </c>
      <c r="G20" s="1143">
        <f>SUM(G21:G22)</f>
        <v/>
      </c>
      <c r="H20" s="1143">
        <f>SUM(H21:H22)</f>
        <v/>
      </c>
      <c r="I20" s="1144">
        <f>SUM(I21:I22)</f>
        <v/>
      </c>
      <c r="J20">
        <f>SUM(J21:J22)</f>
        <v/>
      </c>
      <c r="K20">
        <f>SUM(K21:K22)</f>
        <v/>
      </c>
      <c r="L20">
        <f>SUM(L21:L22)</f>
        <v/>
      </c>
      <c r="M20">
        <f>SUM(M21:M22)</f>
        <v/>
      </c>
      <c r="N20">
        <f>SUM(N21:N22)</f>
        <v/>
      </c>
      <c r="O20">
        <f>SUM(O21:O22)</f>
        <v/>
      </c>
      <c r="P20">
        <f>SUM(P21:P22)</f>
        <v/>
      </c>
      <c r="Q20">
        <f>SUM(Q21:Q22)</f>
        <v/>
      </c>
      <c r="R20">
        <f>SUM(R21:R22)</f>
        <v/>
      </c>
      <c r="S20">
        <f>SUM(S21:S22)</f>
        <v/>
      </c>
      <c r="T20">
        <f>SUM(T21:T22)</f>
        <v/>
      </c>
      <c r="U20">
        <f>SUM(U21:U22)</f>
        <v/>
      </c>
    </row>
    <row r="21" customFormat="1" s="246">
      <c r="A21" s="305" t="n">
        <v>1</v>
      </c>
      <c r="B21" s="196" t="inlineStr">
        <is>
          <t>Aktywa z tytułu odroczonego podatku dochodowego</t>
        </is>
      </c>
      <c r="C21" s="1143">
        <f>IFERROR(aktywa_pasywa!C20/aktywa_pasywa!C$46,0)</f>
        <v/>
      </c>
      <c r="D21" s="1143">
        <f>IFERROR(aktywa_pasywa!D20/aktywa_pasywa!D$46,0)</f>
        <v/>
      </c>
      <c r="E21" s="1143">
        <f>IFERROR(aktywa_pasywa!E20/aktywa_pasywa!E$46,0)</f>
        <v/>
      </c>
      <c r="F21" s="1143">
        <f>IFERROR(aktywa_pasywa!F20/aktywa_pasywa!F$46,0)</f>
        <v/>
      </c>
      <c r="G21" s="1143">
        <f>IFERROR(aktywa_pasywa!G20/aktywa_pasywa!G$46,0)</f>
        <v/>
      </c>
      <c r="H21" s="1143">
        <f>IFERROR(aktywa_pasywa!H20/aktywa_pasywa!H$46,0)</f>
        <v/>
      </c>
      <c r="I21" s="1144">
        <f>IFERROR(aktywa_pasywa!I20/aktywa_pasywa!I$46,0)</f>
        <v/>
      </c>
      <c r="J21">
        <f>IFERROR(aktywa_pasywa!J20/aktywa_pasywa!J$46,0)</f>
        <v/>
      </c>
      <c r="K21">
        <f>IFERROR(aktywa_pasywa!K20/aktywa_pasywa!K$46,0)</f>
        <v/>
      </c>
      <c r="L21">
        <f>IFERROR(aktywa_pasywa!L20/aktywa_pasywa!L$46,0)</f>
        <v/>
      </c>
      <c r="M21">
        <f>IFERROR(aktywa_pasywa!M20/aktywa_pasywa!M$46,0)</f>
        <v/>
      </c>
      <c r="N21">
        <f>IFERROR(aktywa_pasywa!N20/aktywa_pasywa!N$46,0)</f>
        <v/>
      </c>
      <c r="O21">
        <f>IFERROR(aktywa_pasywa!O20/aktywa_pasywa!O$46,0)</f>
        <v/>
      </c>
      <c r="P21">
        <f>IFERROR(aktywa_pasywa!P20/aktywa_pasywa!P$46,0)</f>
        <v/>
      </c>
      <c r="Q21">
        <f>IFERROR(aktywa_pasywa!Q20/aktywa_pasywa!Q$46,0)</f>
        <v/>
      </c>
      <c r="R21">
        <f>IFERROR(aktywa_pasywa!R20/aktywa_pasywa!R$46,0)</f>
        <v/>
      </c>
      <c r="S21">
        <f>IFERROR(aktywa_pasywa!S20/aktywa_pasywa!S$46,0)</f>
        <v/>
      </c>
      <c r="T21">
        <f>IFERROR(aktywa_pasywa!T20/aktywa_pasywa!T$46,0)</f>
        <v/>
      </c>
      <c r="U21">
        <f>IFERROR(aktywa_pasywa!U20/aktywa_pasywa!U$46,0)</f>
        <v/>
      </c>
    </row>
    <row r="22" ht="13.5" customFormat="1" customHeight="1" s="246" thickBot="1">
      <c r="A22" s="376" t="n">
        <v>2</v>
      </c>
      <c r="B22" s="381" t="inlineStr">
        <is>
          <t>Inne rozliczenia międzyokresowe</t>
        </is>
      </c>
      <c r="C22" s="1145">
        <f>IFERROR(aktywa_pasywa!C21/aktywa_pasywa!C$46,0)</f>
        <v/>
      </c>
      <c r="D22" s="1145">
        <f>IFERROR(aktywa_pasywa!D21/aktywa_pasywa!D$46,0)</f>
        <v/>
      </c>
      <c r="E22" s="1145">
        <f>IFERROR(aktywa_pasywa!E21/aktywa_pasywa!E$46,0)</f>
        <v/>
      </c>
      <c r="F22" s="1145">
        <f>IFERROR(aktywa_pasywa!F21/aktywa_pasywa!F$46,0)</f>
        <v/>
      </c>
      <c r="G22" s="1145">
        <f>IFERROR(aktywa_pasywa!G21/aktywa_pasywa!G$46,0)</f>
        <v/>
      </c>
      <c r="H22" s="1145">
        <f>IFERROR(aktywa_pasywa!H21/aktywa_pasywa!H$46,0)</f>
        <v/>
      </c>
      <c r="I22" s="1146">
        <f>IFERROR(aktywa_pasywa!I21/aktywa_pasywa!I$46,0)</f>
        <v/>
      </c>
      <c r="J22">
        <f>IFERROR(aktywa_pasywa!J21/aktywa_pasywa!J$46,0)</f>
        <v/>
      </c>
      <c r="K22">
        <f>IFERROR(aktywa_pasywa!K21/aktywa_pasywa!K$46,0)</f>
        <v/>
      </c>
      <c r="L22">
        <f>IFERROR(aktywa_pasywa!L21/aktywa_pasywa!L$46,0)</f>
        <v/>
      </c>
      <c r="M22">
        <f>IFERROR(aktywa_pasywa!M21/aktywa_pasywa!M$46,0)</f>
        <v/>
      </c>
      <c r="N22">
        <f>IFERROR(aktywa_pasywa!N21/aktywa_pasywa!N$46,0)</f>
        <v/>
      </c>
      <c r="O22">
        <f>IFERROR(aktywa_pasywa!O21/aktywa_pasywa!O$46,0)</f>
        <v/>
      </c>
      <c r="P22">
        <f>IFERROR(aktywa_pasywa!P21/aktywa_pasywa!P$46,0)</f>
        <v/>
      </c>
      <c r="Q22">
        <f>IFERROR(aktywa_pasywa!Q21/aktywa_pasywa!Q$46,0)</f>
        <v/>
      </c>
      <c r="R22">
        <f>IFERROR(aktywa_pasywa!R21/aktywa_pasywa!R$46,0)</f>
        <v/>
      </c>
      <c r="S22">
        <f>IFERROR(aktywa_pasywa!S21/aktywa_pasywa!S$46,0)</f>
        <v/>
      </c>
      <c r="T22">
        <f>IFERROR(aktywa_pasywa!T21/aktywa_pasywa!T$46,0)</f>
        <v/>
      </c>
      <c r="U22">
        <f>IFERROR(aktywa_pasywa!U21/aktywa_pasywa!U$46,0)</f>
        <v/>
      </c>
    </row>
    <row r="23" ht="15" customFormat="1" customHeight="1" s="246" thickBot="1">
      <c r="A23" s="177" t="inlineStr">
        <is>
          <t>B</t>
        </is>
      </c>
      <c r="B23" s="383" t="inlineStr">
        <is>
          <t>Aktywa obrotowe</t>
        </is>
      </c>
      <c r="C23" s="1147">
        <f>C24+C25+C38+C44</f>
        <v/>
      </c>
      <c r="D23" s="1147">
        <f>D24+D25+D38+D44</f>
        <v/>
      </c>
      <c r="E23" s="1147">
        <f>E24+E25+E38+E44</f>
        <v/>
      </c>
      <c r="F23" s="1147">
        <f>F24+F25+F38+F44</f>
        <v/>
      </c>
      <c r="G23" s="1147">
        <f>G24+G25+G38+G44</f>
        <v/>
      </c>
      <c r="H23" s="1147">
        <f>H24+H25+H38+H44</f>
        <v/>
      </c>
      <c r="I23" s="1147">
        <f>I24+I25+I38+I44</f>
        <v/>
      </c>
      <c r="J23">
        <f>J24+J25+J38+J44</f>
        <v/>
      </c>
      <c r="K23">
        <f>K24+K25+K38+K44</f>
        <v/>
      </c>
      <c r="L23">
        <f>L24+L25+L38+L44</f>
        <v/>
      </c>
      <c r="M23">
        <f>M24+M25+M38+M44</f>
        <v/>
      </c>
      <c r="N23">
        <f>N24+N25+N38+N44</f>
        <v/>
      </c>
      <c r="O23">
        <f>O24+O25+O38+O44</f>
        <v/>
      </c>
      <c r="P23">
        <f>P24+P25+P38+P44</f>
        <v/>
      </c>
      <c r="Q23">
        <f>Q24+Q25+Q38+Q44</f>
        <v/>
      </c>
      <c r="R23">
        <f>R24+R25+R38+R44</f>
        <v/>
      </c>
      <c r="S23">
        <f>S24+S25+S38+S44</f>
        <v/>
      </c>
      <c r="T23">
        <f>T24+T25+T38+T44</f>
        <v/>
      </c>
      <c r="U23">
        <f>U24+U25+U38+U44</f>
        <v/>
      </c>
    </row>
    <row r="24" ht="15" customFormat="1" customHeight="1" s="246">
      <c r="A24" s="301" t="inlineStr">
        <is>
          <t>I</t>
        </is>
      </c>
      <c r="B24" s="171" t="inlineStr">
        <is>
          <t>Zapasy</t>
        </is>
      </c>
      <c r="C24" s="1148">
        <f>IFERROR(aktywa_pasywa!C23/aktywa_pasywa!C$46,0)</f>
        <v/>
      </c>
      <c r="D24" s="1148">
        <f>IFERROR(aktywa_pasywa!D23/aktywa_pasywa!D$46,0)</f>
        <v/>
      </c>
      <c r="E24" s="1148">
        <f>IFERROR(aktywa_pasywa!E23/aktywa_pasywa!E$46,0)</f>
        <v/>
      </c>
      <c r="F24" s="1148">
        <f>IFERROR(aktywa_pasywa!F23/aktywa_pasywa!F$46,0)</f>
        <v/>
      </c>
      <c r="G24" s="1148">
        <f>IFERROR(aktywa_pasywa!G23/aktywa_pasywa!G$46,0)</f>
        <v/>
      </c>
      <c r="H24" s="1148">
        <f>IFERROR(aktywa_pasywa!H23/aktywa_pasywa!H$46,0)</f>
        <v/>
      </c>
      <c r="I24" s="1149">
        <f>IFERROR(aktywa_pasywa!I23/aktywa_pasywa!I$46,0)</f>
        <v/>
      </c>
      <c r="J24">
        <f>IFERROR(aktywa_pasywa!J23/aktywa_pasywa!J$46,0)</f>
        <v/>
      </c>
      <c r="K24">
        <f>IFERROR(aktywa_pasywa!K23/aktywa_pasywa!K$46,0)</f>
        <v/>
      </c>
      <c r="L24">
        <f>IFERROR(aktywa_pasywa!L23/aktywa_pasywa!L$46,0)</f>
        <v/>
      </c>
      <c r="M24">
        <f>IFERROR(aktywa_pasywa!M23/aktywa_pasywa!M$46,0)</f>
        <v/>
      </c>
      <c r="N24">
        <f>IFERROR(aktywa_pasywa!N23/aktywa_pasywa!N$46,0)</f>
        <v/>
      </c>
      <c r="O24">
        <f>IFERROR(aktywa_pasywa!O23/aktywa_pasywa!O$46,0)</f>
        <v/>
      </c>
      <c r="P24">
        <f>IFERROR(aktywa_pasywa!P23/aktywa_pasywa!P$46,0)</f>
        <v/>
      </c>
      <c r="Q24">
        <f>IFERROR(aktywa_pasywa!Q23/aktywa_pasywa!Q$46,0)</f>
        <v/>
      </c>
      <c r="R24">
        <f>IFERROR(aktywa_pasywa!R23/aktywa_pasywa!R$46,0)</f>
        <v/>
      </c>
      <c r="S24">
        <f>IFERROR(aktywa_pasywa!S23/aktywa_pasywa!S$46,0)</f>
        <v/>
      </c>
      <c r="T24">
        <f>IFERROR(aktywa_pasywa!T23/aktywa_pasywa!T$46,0)</f>
        <v/>
      </c>
      <c r="U24">
        <f>IFERROR(aktywa_pasywa!U23/aktywa_pasywa!U$46,0)</f>
        <v/>
      </c>
    </row>
    <row r="25" ht="15" customFormat="1" customHeight="1" s="246">
      <c r="A25" s="312" t="inlineStr">
        <is>
          <t>II</t>
        </is>
      </c>
      <c r="B25" s="41" t="inlineStr">
        <is>
          <t>Należności krótkoterminowe</t>
        </is>
      </c>
      <c r="C25" s="1141">
        <f>C26+C31</f>
        <v/>
      </c>
      <c r="D25" s="1141">
        <f>D26+D31</f>
        <v/>
      </c>
      <c r="E25" s="1141">
        <f>E26+E31</f>
        <v/>
      </c>
      <c r="F25" s="1141">
        <f>F26+F31</f>
        <v/>
      </c>
      <c r="G25" s="1141">
        <f>G26+G31</f>
        <v/>
      </c>
      <c r="H25" s="1141">
        <f>H26+H31</f>
        <v/>
      </c>
      <c r="I25" s="1142">
        <f>I26+I31</f>
        <v/>
      </c>
      <c r="J25">
        <f>J26+J31</f>
        <v/>
      </c>
      <c r="K25">
        <f>K26+K31</f>
        <v/>
      </c>
      <c r="L25">
        <f>L26+L31</f>
        <v/>
      </c>
      <c r="M25">
        <f>M26+M31</f>
        <v/>
      </c>
      <c r="N25">
        <f>N26+N31</f>
        <v/>
      </c>
      <c r="O25">
        <f>O26+O31</f>
        <v/>
      </c>
      <c r="P25">
        <f>P26+P31</f>
        <v/>
      </c>
      <c r="Q25">
        <f>Q26+Q31</f>
        <v/>
      </c>
      <c r="R25">
        <f>R26+R31</f>
        <v/>
      </c>
      <c r="S25">
        <f>S26+S31</f>
        <v/>
      </c>
      <c r="T25">
        <f>T26+T31</f>
        <v/>
      </c>
      <c r="U25">
        <f>U26+U31</f>
        <v/>
      </c>
    </row>
    <row r="26" ht="15" customFormat="1" customHeight="1" s="246">
      <c r="A26" s="305" t="n">
        <v>1</v>
      </c>
      <c r="B26" s="168" t="inlineStr">
        <is>
          <t>Należności od jednostek powiązanych</t>
        </is>
      </c>
      <c r="C26" s="1150">
        <f>C27+C30</f>
        <v/>
      </c>
      <c r="D26" s="1150">
        <f>D27+D30</f>
        <v/>
      </c>
      <c r="E26" s="1150">
        <f>E27+E30</f>
        <v/>
      </c>
      <c r="F26" s="1150">
        <f>F27+F30</f>
        <v/>
      </c>
      <c r="G26" s="1150">
        <f>G27+G30</f>
        <v/>
      </c>
      <c r="H26" s="1150">
        <f>H27+H30</f>
        <v/>
      </c>
      <c r="I26" s="1151">
        <f>I27+I30</f>
        <v/>
      </c>
      <c r="J26">
        <f>J27+J30</f>
        <v/>
      </c>
      <c r="K26">
        <f>K27+K30</f>
        <v/>
      </c>
      <c r="L26">
        <f>L27+L30</f>
        <v/>
      </c>
      <c r="M26">
        <f>M27+M30</f>
        <v/>
      </c>
      <c r="N26">
        <f>N27+N30</f>
        <v/>
      </c>
      <c r="O26">
        <f>O27+O30</f>
        <v/>
      </c>
      <c r="P26">
        <f>P27+P30</f>
        <v/>
      </c>
      <c r="Q26">
        <f>Q27+Q30</f>
        <v/>
      </c>
      <c r="R26">
        <f>R27+R30</f>
        <v/>
      </c>
      <c r="S26">
        <f>S27+S30</f>
        <v/>
      </c>
      <c r="T26">
        <f>T27+T30</f>
        <v/>
      </c>
      <c r="U26">
        <f>U27+U30</f>
        <v/>
      </c>
    </row>
    <row r="27" ht="15" customFormat="1" customHeight="1" s="246">
      <c r="A27" s="305" t="inlineStr">
        <is>
          <t>a)</t>
        </is>
      </c>
      <c r="B27" s="168" t="inlineStr">
        <is>
          <t>z tytułu dostaw i usług, o okresie spłaty:</t>
        </is>
      </c>
      <c r="C27" s="1150">
        <f>C28+C29</f>
        <v/>
      </c>
      <c r="D27" s="1150">
        <f>D28+D29</f>
        <v/>
      </c>
      <c r="E27" s="1150">
        <f>E28+E29</f>
        <v/>
      </c>
      <c r="F27" s="1150">
        <f>F28+F29</f>
        <v/>
      </c>
      <c r="G27" s="1150">
        <f>G28+G29</f>
        <v/>
      </c>
      <c r="H27" s="1150">
        <f>H28+H29</f>
        <v/>
      </c>
      <c r="I27" s="1151">
        <f>I28+I29</f>
        <v/>
      </c>
      <c r="J27">
        <f>J28+J29</f>
        <v/>
      </c>
      <c r="K27">
        <f>K28+K29</f>
        <v/>
      </c>
      <c r="L27">
        <f>L28+L29</f>
        <v/>
      </c>
      <c r="M27">
        <f>M28+M29</f>
        <v/>
      </c>
      <c r="N27">
        <f>N28+N29</f>
        <v/>
      </c>
      <c r="O27">
        <f>O28+O29</f>
        <v/>
      </c>
      <c r="P27">
        <f>P28+P29</f>
        <v/>
      </c>
      <c r="Q27">
        <f>Q28+Q29</f>
        <v/>
      </c>
      <c r="R27">
        <f>R28+R29</f>
        <v/>
      </c>
      <c r="S27">
        <f>S28+S29</f>
        <v/>
      </c>
      <c r="T27">
        <f>T28+T29</f>
        <v/>
      </c>
      <c r="U27">
        <f>U28+U29</f>
        <v/>
      </c>
    </row>
    <row r="28" ht="15" customFormat="1" customHeight="1" s="246">
      <c r="A28" s="305" t="inlineStr">
        <is>
          <t>-</t>
        </is>
      </c>
      <c r="B28" s="168" t="inlineStr">
        <is>
          <t>do 12 miesięcy</t>
        </is>
      </c>
      <c r="C28" s="1150">
        <f>IFERROR(aktywa_pasywa!C27/aktywa_pasywa!C$46,0)</f>
        <v/>
      </c>
      <c r="D28" s="1150">
        <f>IFERROR(aktywa_pasywa!D27/aktywa_pasywa!D$46,0)</f>
        <v/>
      </c>
      <c r="E28" s="1150">
        <f>IFERROR(aktywa_pasywa!E27/aktywa_pasywa!E$46,0)</f>
        <v/>
      </c>
      <c r="F28" s="1150">
        <f>IFERROR(aktywa_pasywa!F27/aktywa_pasywa!F$46,0)</f>
        <v/>
      </c>
      <c r="G28" s="1150">
        <f>IFERROR(aktywa_pasywa!G27/aktywa_pasywa!G$46,0)</f>
        <v/>
      </c>
      <c r="H28" s="1150">
        <f>IFERROR(aktywa_pasywa!H27/aktywa_pasywa!H$46,0)</f>
        <v/>
      </c>
      <c r="I28" s="1151">
        <f>IFERROR(aktywa_pasywa!I27/aktywa_pasywa!I$46,0)</f>
        <v/>
      </c>
      <c r="J28">
        <f>IFERROR(aktywa_pasywa!J27/aktywa_pasywa!J$46,0)</f>
        <v/>
      </c>
      <c r="K28">
        <f>IFERROR(aktywa_pasywa!K27/aktywa_pasywa!K$46,0)</f>
        <v/>
      </c>
      <c r="L28">
        <f>IFERROR(aktywa_pasywa!L27/aktywa_pasywa!L$46,0)</f>
        <v/>
      </c>
      <c r="M28">
        <f>IFERROR(aktywa_pasywa!M27/aktywa_pasywa!M$46,0)</f>
        <v/>
      </c>
      <c r="N28">
        <f>IFERROR(aktywa_pasywa!N27/aktywa_pasywa!N$46,0)</f>
        <v/>
      </c>
      <c r="O28">
        <f>IFERROR(aktywa_pasywa!O27/aktywa_pasywa!O$46,0)</f>
        <v/>
      </c>
      <c r="P28">
        <f>IFERROR(aktywa_pasywa!P27/aktywa_pasywa!P$46,0)</f>
        <v/>
      </c>
      <c r="Q28">
        <f>IFERROR(aktywa_pasywa!Q27/aktywa_pasywa!Q$46,0)</f>
        <v/>
      </c>
      <c r="R28">
        <f>IFERROR(aktywa_pasywa!R27/aktywa_pasywa!R$46,0)</f>
        <v/>
      </c>
      <c r="S28">
        <f>IFERROR(aktywa_pasywa!S27/aktywa_pasywa!S$46,0)</f>
        <v/>
      </c>
      <c r="T28">
        <f>IFERROR(aktywa_pasywa!T27/aktywa_pasywa!T$46,0)</f>
        <v/>
      </c>
      <c r="U28">
        <f>IFERROR(aktywa_pasywa!U27/aktywa_pasywa!U$46,0)</f>
        <v/>
      </c>
    </row>
    <row r="29" ht="15" customFormat="1" customHeight="1" s="246">
      <c r="A29" s="305" t="inlineStr">
        <is>
          <t>-</t>
        </is>
      </c>
      <c r="B29" s="168" t="inlineStr">
        <is>
          <t>powyżej 12 miesięcy</t>
        </is>
      </c>
      <c r="C29" s="1150">
        <f>IFERROR(aktywa_pasywa!C28/aktywa_pasywa!C$46,0)</f>
        <v/>
      </c>
      <c r="D29" s="1150">
        <f>IFERROR(aktywa_pasywa!D28/aktywa_pasywa!D$46,0)</f>
        <v/>
      </c>
      <c r="E29" s="1150">
        <f>IFERROR(aktywa_pasywa!E28/aktywa_pasywa!E$46,0)</f>
        <v/>
      </c>
      <c r="F29" s="1150">
        <f>IFERROR(aktywa_pasywa!F28/aktywa_pasywa!F$46,0)</f>
        <v/>
      </c>
      <c r="G29" s="1150">
        <f>IFERROR(aktywa_pasywa!G28/aktywa_pasywa!G$46,0)</f>
        <v/>
      </c>
      <c r="H29" s="1150">
        <f>IFERROR(aktywa_pasywa!H28/aktywa_pasywa!H$46,0)</f>
        <v/>
      </c>
      <c r="I29" s="1151">
        <f>IFERROR(aktywa_pasywa!I28/aktywa_pasywa!I$46,0)</f>
        <v/>
      </c>
      <c r="J29">
        <f>IFERROR(aktywa_pasywa!J28/aktywa_pasywa!J$46,0)</f>
        <v/>
      </c>
      <c r="K29">
        <f>IFERROR(aktywa_pasywa!K28/aktywa_pasywa!K$46,0)</f>
        <v/>
      </c>
      <c r="L29">
        <f>IFERROR(aktywa_pasywa!L28/aktywa_pasywa!L$46,0)</f>
        <v/>
      </c>
      <c r="M29">
        <f>IFERROR(aktywa_pasywa!M28/aktywa_pasywa!M$46,0)</f>
        <v/>
      </c>
      <c r="N29">
        <f>IFERROR(aktywa_pasywa!N28/aktywa_pasywa!N$46,0)</f>
        <v/>
      </c>
      <c r="O29">
        <f>IFERROR(aktywa_pasywa!O28/aktywa_pasywa!O$46,0)</f>
        <v/>
      </c>
      <c r="P29">
        <f>IFERROR(aktywa_pasywa!P28/aktywa_pasywa!P$46,0)</f>
        <v/>
      </c>
      <c r="Q29">
        <f>IFERROR(aktywa_pasywa!Q28/aktywa_pasywa!Q$46,0)</f>
        <v/>
      </c>
      <c r="R29">
        <f>IFERROR(aktywa_pasywa!R28/aktywa_pasywa!R$46,0)</f>
        <v/>
      </c>
      <c r="S29">
        <f>IFERROR(aktywa_pasywa!S28/aktywa_pasywa!S$46,0)</f>
        <v/>
      </c>
      <c r="T29">
        <f>IFERROR(aktywa_pasywa!T28/aktywa_pasywa!T$46,0)</f>
        <v/>
      </c>
      <c r="U29">
        <f>IFERROR(aktywa_pasywa!U28/aktywa_pasywa!U$46,0)</f>
        <v/>
      </c>
    </row>
    <row r="30" ht="15" customFormat="1" customHeight="1" s="246">
      <c r="A30" s="305" t="inlineStr">
        <is>
          <t>b)</t>
        </is>
      </c>
      <c r="B30" s="168" t="inlineStr">
        <is>
          <t>inne</t>
        </is>
      </c>
      <c r="C30" s="1150">
        <f>IFERROR(aktywa_pasywa!C29/aktywa_pasywa!C$46,0)</f>
        <v/>
      </c>
      <c r="D30" s="1150">
        <f>IFERROR(aktywa_pasywa!D29/aktywa_pasywa!D$46,0)</f>
        <v/>
      </c>
      <c r="E30" s="1150">
        <f>IFERROR(aktywa_pasywa!E29/aktywa_pasywa!E$46,0)</f>
        <v/>
      </c>
      <c r="F30" s="1150">
        <f>IFERROR(aktywa_pasywa!F29/aktywa_pasywa!F$46,0)</f>
        <v/>
      </c>
      <c r="G30" s="1150">
        <f>IFERROR(aktywa_pasywa!G29/aktywa_pasywa!G$46,0)</f>
        <v/>
      </c>
      <c r="H30" s="1150">
        <f>IFERROR(aktywa_pasywa!H29/aktywa_pasywa!H$46,0)</f>
        <v/>
      </c>
      <c r="I30" s="1151">
        <f>IFERROR(aktywa_pasywa!I29/aktywa_pasywa!I$46,0)</f>
        <v/>
      </c>
      <c r="J30">
        <f>IFERROR(aktywa_pasywa!J29/aktywa_pasywa!J$46,0)</f>
        <v/>
      </c>
      <c r="K30">
        <f>IFERROR(aktywa_pasywa!K29/aktywa_pasywa!K$46,0)</f>
        <v/>
      </c>
      <c r="L30">
        <f>IFERROR(aktywa_pasywa!L29/aktywa_pasywa!L$46,0)</f>
        <v/>
      </c>
      <c r="M30">
        <f>IFERROR(aktywa_pasywa!M29/aktywa_pasywa!M$46,0)</f>
        <v/>
      </c>
      <c r="N30">
        <f>IFERROR(aktywa_pasywa!N29/aktywa_pasywa!N$46,0)</f>
        <v/>
      </c>
      <c r="O30">
        <f>IFERROR(aktywa_pasywa!O29/aktywa_pasywa!O$46,0)</f>
        <v/>
      </c>
      <c r="P30">
        <f>IFERROR(aktywa_pasywa!P29/aktywa_pasywa!P$46,0)</f>
        <v/>
      </c>
      <c r="Q30">
        <f>IFERROR(aktywa_pasywa!Q29/aktywa_pasywa!Q$46,0)</f>
        <v/>
      </c>
      <c r="R30">
        <f>IFERROR(aktywa_pasywa!R29/aktywa_pasywa!R$46,0)</f>
        <v/>
      </c>
      <c r="S30">
        <f>IFERROR(aktywa_pasywa!S29/aktywa_pasywa!S$46,0)</f>
        <v/>
      </c>
      <c r="T30">
        <f>IFERROR(aktywa_pasywa!T29/aktywa_pasywa!T$46,0)</f>
        <v/>
      </c>
      <c r="U30">
        <f>IFERROR(aktywa_pasywa!U29/aktywa_pasywa!U$46,0)</f>
        <v/>
      </c>
    </row>
    <row r="31" ht="15" customFormat="1" customHeight="1" s="246">
      <c r="A31" s="305" t="n">
        <v>2</v>
      </c>
      <c r="B31" s="168" t="inlineStr">
        <is>
          <t>Należności od pozostałych jednostek</t>
        </is>
      </c>
      <c r="C31" s="1150">
        <f>C32+C35+C36+C37</f>
        <v/>
      </c>
      <c r="D31" s="1150">
        <f>D32+D35+D36+D37</f>
        <v/>
      </c>
      <c r="E31" s="1150">
        <f>E32+E35+E36+E37</f>
        <v/>
      </c>
      <c r="F31" s="1150">
        <f>F32+F35+F36+F37</f>
        <v/>
      </c>
      <c r="G31" s="1150">
        <f>G32+G35+G36+G37</f>
        <v/>
      </c>
      <c r="H31" s="1150">
        <f>H32+H35+H36+H37</f>
        <v/>
      </c>
      <c r="I31" s="1151">
        <f>I32+I35+I36+I37</f>
        <v/>
      </c>
      <c r="J31">
        <f>J32+J35+J36+J37</f>
        <v/>
      </c>
      <c r="K31">
        <f>K32+K35+K36+K37</f>
        <v/>
      </c>
      <c r="L31">
        <f>L32+L35+L36+L37</f>
        <v/>
      </c>
      <c r="M31">
        <f>M32+M35+M36+M37</f>
        <v/>
      </c>
      <c r="N31">
        <f>N32+N35+N36+N37</f>
        <v/>
      </c>
      <c r="O31">
        <f>O32+O35+O36+O37</f>
        <v/>
      </c>
      <c r="P31">
        <f>P32+P35+P36+P37</f>
        <v/>
      </c>
      <c r="Q31">
        <f>Q32+Q35+Q36+Q37</f>
        <v/>
      </c>
      <c r="R31">
        <f>R32+R35+R36+R37</f>
        <v/>
      </c>
      <c r="S31">
        <f>S32+S35+S36+S37</f>
        <v/>
      </c>
      <c r="T31">
        <f>T32+T35+T36+T37</f>
        <v/>
      </c>
      <c r="U31">
        <f>U32+U35+U36+U37</f>
        <v/>
      </c>
    </row>
    <row r="32" ht="15" customFormat="1" customHeight="1" s="246">
      <c r="A32" s="305" t="inlineStr">
        <is>
          <t>a)</t>
        </is>
      </c>
      <c r="B32" s="168" t="inlineStr">
        <is>
          <t>z tytułu dostaw i usług, o okresie spłaty:</t>
        </is>
      </c>
      <c r="C32" s="1150">
        <f>C33+C34</f>
        <v/>
      </c>
      <c r="D32" s="1150">
        <f>D33+D34</f>
        <v/>
      </c>
      <c r="E32" s="1150">
        <f>E33+E34</f>
        <v/>
      </c>
      <c r="F32" s="1150">
        <f>F33+F34</f>
        <v/>
      </c>
      <c r="G32" s="1150">
        <f>G33+G34</f>
        <v/>
      </c>
      <c r="H32" s="1150">
        <f>H33+H34</f>
        <v/>
      </c>
      <c r="I32" s="1151">
        <f>I33+I34</f>
        <v/>
      </c>
      <c r="J32">
        <f>J33+J34</f>
        <v/>
      </c>
      <c r="K32">
        <f>K33+K34</f>
        <v/>
      </c>
      <c r="L32">
        <f>L33+L34</f>
        <v/>
      </c>
      <c r="M32">
        <f>M33+M34</f>
        <v/>
      </c>
      <c r="N32">
        <f>N33+N34</f>
        <v/>
      </c>
      <c r="O32">
        <f>O33+O34</f>
        <v/>
      </c>
      <c r="P32">
        <f>P33+P34</f>
        <v/>
      </c>
      <c r="Q32">
        <f>Q33+Q34</f>
        <v/>
      </c>
      <c r="R32">
        <f>R33+R34</f>
        <v/>
      </c>
      <c r="S32">
        <f>S33+S34</f>
        <v/>
      </c>
      <c r="T32">
        <f>T33+T34</f>
        <v/>
      </c>
      <c r="U32">
        <f>U33+U34</f>
        <v/>
      </c>
    </row>
    <row r="33" ht="15" customFormat="1" customHeight="1" s="246">
      <c r="A33" s="305" t="inlineStr">
        <is>
          <t>-</t>
        </is>
      </c>
      <c r="B33" s="168" t="inlineStr">
        <is>
          <t>do 12 miesięcy</t>
        </is>
      </c>
      <c r="C33" s="1150">
        <f>IFERROR(aktywa_pasywa!C32/aktywa_pasywa!C$46,0)</f>
        <v/>
      </c>
      <c r="D33" s="1150">
        <f>IFERROR(aktywa_pasywa!D32/aktywa_pasywa!D$46,0)</f>
        <v/>
      </c>
      <c r="E33" s="1150">
        <f>IFERROR(aktywa_pasywa!E32/aktywa_pasywa!E$46,0)</f>
        <v/>
      </c>
      <c r="F33" s="1150">
        <f>IFERROR(aktywa_pasywa!F32/aktywa_pasywa!F$46,0)</f>
        <v/>
      </c>
      <c r="G33" s="1150">
        <f>IFERROR(aktywa_pasywa!G32/aktywa_pasywa!G$46,0)</f>
        <v/>
      </c>
      <c r="H33" s="1150">
        <f>IFERROR(aktywa_pasywa!H32/aktywa_pasywa!H$46,0)</f>
        <v/>
      </c>
      <c r="I33" s="1151">
        <f>IFERROR(aktywa_pasywa!I32/aktywa_pasywa!I$46,0)</f>
        <v/>
      </c>
      <c r="J33">
        <f>IFERROR(aktywa_pasywa!J32/aktywa_pasywa!J$46,0)</f>
        <v/>
      </c>
      <c r="K33">
        <f>IFERROR(aktywa_pasywa!K32/aktywa_pasywa!K$46,0)</f>
        <v/>
      </c>
      <c r="L33">
        <f>IFERROR(aktywa_pasywa!L32/aktywa_pasywa!L$46,0)</f>
        <v/>
      </c>
      <c r="M33">
        <f>IFERROR(aktywa_pasywa!M32/aktywa_pasywa!M$46,0)</f>
        <v/>
      </c>
      <c r="N33">
        <f>IFERROR(aktywa_pasywa!N32/aktywa_pasywa!N$46,0)</f>
        <v/>
      </c>
      <c r="O33">
        <f>IFERROR(aktywa_pasywa!O32/aktywa_pasywa!O$46,0)</f>
        <v/>
      </c>
      <c r="P33">
        <f>IFERROR(aktywa_pasywa!P32/aktywa_pasywa!P$46,0)</f>
        <v/>
      </c>
      <c r="Q33">
        <f>IFERROR(aktywa_pasywa!Q32/aktywa_pasywa!Q$46,0)</f>
        <v/>
      </c>
      <c r="R33">
        <f>IFERROR(aktywa_pasywa!R32/aktywa_pasywa!R$46,0)</f>
        <v/>
      </c>
      <c r="S33">
        <f>IFERROR(aktywa_pasywa!S32/aktywa_pasywa!S$46,0)</f>
        <v/>
      </c>
      <c r="T33">
        <f>IFERROR(aktywa_pasywa!T32/aktywa_pasywa!T$46,0)</f>
        <v/>
      </c>
      <c r="U33">
        <f>IFERROR(aktywa_pasywa!U32/aktywa_pasywa!U$46,0)</f>
        <v/>
      </c>
    </row>
    <row r="34" ht="15" customFormat="1" customHeight="1" s="246">
      <c r="A34" s="305" t="inlineStr">
        <is>
          <t>-</t>
        </is>
      </c>
      <c r="B34" s="168" t="inlineStr">
        <is>
          <t>powyżej 12 miesięcy</t>
        </is>
      </c>
      <c r="C34" s="1150">
        <f>IFERROR(aktywa_pasywa!C33/aktywa_pasywa!C$46,0)</f>
        <v/>
      </c>
      <c r="D34" s="1150">
        <f>IFERROR(aktywa_pasywa!D33/aktywa_pasywa!D$46,0)</f>
        <v/>
      </c>
      <c r="E34" s="1150">
        <f>IFERROR(aktywa_pasywa!E33/aktywa_pasywa!E$46,0)</f>
        <v/>
      </c>
      <c r="F34" s="1150">
        <f>IFERROR(aktywa_pasywa!F33/aktywa_pasywa!F$46,0)</f>
        <v/>
      </c>
      <c r="G34" s="1150">
        <f>IFERROR(aktywa_pasywa!G33/aktywa_pasywa!G$46,0)</f>
        <v/>
      </c>
      <c r="H34" s="1150">
        <f>IFERROR(aktywa_pasywa!H33/aktywa_pasywa!H$46,0)</f>
        <v/>
      </c>
      <c r="I34" s="1151">
        <f>IFERROR(aktywa_pasywa!I33/aktywa_pasywa!I$46,0)</f>
        <v/>
      </c>
      <c r="J34">
        <f>IFERROR(aktywa_pasywa!J33/aktywa_pasywa!J$46,0)</f>
        <v/>
      </c>
      <c r="K34">
        <f>IFERROR(aktywa_pasywa!K33/aktywa_pasywa!K$46,0)</f>
        <v/>
      </c>
      <c r="L34">
        <f>IFERROR(aktywa_pasywa!L33/aktywa_pasywa!L$46,0)</f>
        <v/>
      </c>
      <c r="M34">
        <f>IFERROR(aktywa_pasywa!M33/aktywa_pasywa!M$46,0)</f>
        <v/>
      </c>
      <c r="N34">
        <f>IFERROR(aktywa_pasywa!N33/aktywa_pasywa!N$46,0)</f>
        <v/>
      </c>
      <c r="O34">
        <f>IFERROR(aktywa_pasywa!O33/aktywa_pasywa!O$46,0)</f>
        <v/>
      </c>
      <c r="P34">
        <f>IFERROR(aktywa_pasywa!P33/aktywa_pasywa!P$46,0)</f>
        <v/>
      </c>
      <c r="Q34">
        <f>IFERROR(aktywa_pasywa!Q33/aktywa_pasywa!Q$46,0)</f>
        <v/>
      </c>
      <c r="R34">
        <f>IFERROR(aktywa_pasywa!R33/aktywa_pasywa!R$46,0)</f>
        <v/>
      </c>
      <c r="S34">
        <f>IFERROR(aktywa_pasywa!S33/aktywa_pasywa!S$46,0)</f>
        <v/>
      </c>
      <c r="T34">
        <f>IFERROR(aktywa_pasywa!T33/aktywa_pasywa!T$46,0)</f>
        <v/>
      </c>
      <c r="U34">
        <f>IFERROR(aktywa_pasywa!U33/aktywa_pasywa!U$46,0)</f>
        <v/>
      </c>
    </row>
    <row r="35" ht="24" customFormat="1" customHeight="1" s="246">
      <c r="A35" s="305" t="inlineStr">
        <is>
          <t>b)</t>
        </is>
      </c>
      <c r="B35" s="168" t="inlineStr">
        <is>
          <t>z tytułu podatków, dotacji, ceł, ubezpieczeń społecznych i zdrowotnych oraz innych świadczeń</t>
        </is>
      </c>
      <c r="C35" s="1150">
        <f>IFERROR(aktywa_pasywa!C34/aktywa_pasywa!C$46,0)</f>
        <v/>
      </c>
      <c r="D35" s="1150">
        <f>IFERROR(aktywa_pasywa!D34/aktywa_pasywa!D$46,0)</f>
        <v/>
      </c>
      <c r="E35" s="1150">
        <f>IFERROR(aktywa_pasywa!E34/aktywa_pasywa!E$46,0)</f>
        <v/>
      </c>
      <c r="F35" s="1150">
        <f>IFERROR(aktywa_pasywa!F34/aktywa_pasywa!F$46,0)</f>
        <v/>
      </c>
      <c r="G35" s="1150">
        <f>IFERROR(aktywa_pasywa!G34/aktywa_pasywa!G$46,0)</f>
        <v/>
      </c>
      <c r="H35" s="1150">
        <f>IFERROR(aktywa_pasywa!H34/aktywa_pasywa!H$46,0)</f>
        <v/>
      </c>
      <c r="I35" s="1151">
        <f>IFERROR(aktywa_pasywa!I34/aktywa_pasywa!I$46,0)</f>
        <v/>
      </c>
      <c r="J35">
        <f>IFERROR(aktywa_pasywa!J34/aktywa_pasywa!J$46,0)</f>
        <v/>
      </c>
      <c r="K35">
        <f>IFERROR(aktywa_pasywa!K34/aktywa_pasywa!K$46,0)</f>
        <v/>
      </c>
      <c r="L35">
        <f>IFERROR(aktywa_pasywa!L34/aktywa_pasywa!L$46,0)</f>
        <v/>
      </c>
      <c r="M35">
        <f>IFERROR(aktywa_pasywa!M34/aktywa_pasywa!M$46,0)</f>
        <v/>
      </c>
      <c r="N35">
        <f>IFERROR(aktywa_pasywa!N34/aktywa_pasywa!N$46,0)</f>
        <v/>
      </c>
      <c r="O35">
        <f>IFERROR(aktywa_pasywa!O34/aktywa_pasywa!O$46,0)</f>
        <v/>
      </c>
      <c r="P35">
        <f>IFERROR(aktywa_pasywa!P34/aktywa_pasywa!P$46,0)</f>
        <v/>
      </c>
      <c r="Q35">
        <f>IFERROR(aktywa_pasywa!Q34/aktywa_pasywa!Q$46,0)</f>
        <v/>
      </c>
      <c r="R35">
        <f>IFERROR(aktywa_pasywa!R34/aktywa_pasywa!R$46,0)</f>
        <v/>
      </c>
      <c r="S35">
        <f>IFERROR(aktywa_pasywa!S34/aktywa_pasywa!S$46,0)</f>
        <v/>
      </c>
      <c r="T35">
        <f>IFERROR(aktywa_pasywa!T34/aktywa_pasywa!T$46,0)</f>
        <v/>
      </c>
      <c r="U35">
        <f>IFERROR(aktywa_pasywa!U34/aktywa_pasywa!U$46,0)</f>
        <v/>
      </c>
    </row>
    <row r="36" ht="15" customFormat="1" customHeight="1" s="246">
      <c r="A36" s="305" t="inlineStr">
        <is>
          <t>c)</t>
        </is>
      </c>
      <c r="B36" s="168" t="inlineStr">
        <is>
          <t>inne</t>
        </is>
      </c>
      <c r="C36" s="1150">
        <f>IFERROR(aktywa_pasywa!C35/aktywa_pasywa!C$46,0)</f>
        <v/>
      </c>
      <c r="D36" s="1150">
        <f>IFERROR(aktywa_pasywa!D35/aktywa_pasywa!D$46,0)</f>
        <v/>
      </c>
      <c r="E36" s="1150">
        <f>IFERROR(aktywa_pasywa!E35/aktywa_pasywa!E$46,0)</f>
        <v/>
      </c>
      <c r="F36" s="1150">
        <f>IFERROR(aktywa_pasywa!F35/aktywa_pasywa!F$46,0)</f>
        <v/>
      </c>
      <c r="G36" s="1150">
        <f>IFERROR(aktywa_pasywa!G35/aktywa_pasywa!G$46,0)</f>
        <v/>
      </c>
      <c r="H36" s="1150">
        <f>IFERROR(aktywa_pasywa!H35/aktywa_pasywa!H$46,0)</f>
        <v/>
      </c>
      <c r="I36" s="1151">
        <f>IFERROR(aktywa_pasywa!I35/aktywa_pasywa!I$46,0)</f>
        <v/>
      </c>
      <c r="J36">
        <f>IFERROR(aktywa_pasywa!J35/aktywa_pasywa!J$46,0)</f>
        <v/>
      </c>
      <c r="K36">
        <f>IFERROR(aktywa_pasywa!K35/aktywa_pasywa!K$46,0)</f>
        <v/>
      </c>
      <c r="L36">
        <f>IFERROR(aktywa_pasywa!L35/aktywa_pasywa!L$46,0)</f>
        <v/>
      </c>
      <c r="M36">
        <f>IFERROR(aktywa_pasywa!M35/aktywa_pasywa!M$46,0)</f>
        <v/>
      </c>
      <c r="N36">
        <f>IFERROR(aktywa_pasywa!N35/aktywa_pasywa!N$46,0)</f>
        <v/>
      </c>
      <c r="O36">
        <f>IFERROR(aktywa_pasywa!O35/aktywa_pasywa!O$46,0)</f>
        <v/>
      </c>
      <c r="P36">
        <f>IFERROR(aktywa_pasywa!P35/aktywa_pasywa!P$46,0)</f>
        <v/>
      </c>
      <c r="Q36">
        <f>IFERROR(aktywa_pasywa!Q35/aktywa_pasywa!Q$46,0)</f>
        <v/>
      </c>
      <c r="R36">
        <f>IFERROR(aktywa_pasywa!R35/aktywa_pasywa!R$46,0)</f>
        <v/>
      </c>
      <c r="S36">
        <f>IFERROR(aktywa_pasywa!S35/aktywa_pasywa!S$46,0)</f>
        <v/>
      </c>
      <c r="T36">
        <f>IFERROR(aktywa_pasywa!T35/aktywa_pasywa!T$46,0)</f>
        <v/>
      </c>
      <c r="U36">
        <f>IFERROR(aktywa_pasywa!U35/aktywa_pasywa!U$46,0)</f>
        <v/>
      </c>
    </row>
    <row r="37" ht="15" customFormat="1" customHeight="1" s="246">
      <c r="A37" s="305" t="inlineStr">
        <is>
          <t>d)</t>
        </is>
      </c>
      <c r="B37" s="168" t="inlineStr">
        <is>
          <t>dochodzone na drodze sądowej</t>
        </is>
      </c>
      <c r="C37" s="1150">
        <f>IFERROR(aktywa_pasywa!C36/aktywa_pasywa!C$46,0)</f>
        <v/>
      </c>
      <c r="D37" s="1150">
        <f>IFERROR(aktywa_pasywa!D36/aktywa_pasywa!D$46,0)</f>
        <v/>
      </c>
      <c r="E37" s="1150">
        <f>IFERROR(aktywa_pasywa!E36/aktywa_pasywa!E$46,0)</f>
        <v/>
      </c>
      <c r="F37" s="1150">
        <f>IFERROR(aktywa_pasywa!F36/aktywa_pasywa!F$46,0)</f>
        <v/>
      </c>
      <c r="G37" s="1150">
        <f>IFERROR(aktywa_pasywa!G36/aktywa_pasywa!G$46,0)</f>
        <v/>
      </c>
      <c r="H37" s="1150">
        <f>IFERROR(aktywa_pasywa!H36/aktywa_pasywa!H$46,0)</f>
        <v/>
      </c>
      <c r="I37" s="1151">
        <f>IFERROR(aktywa_pasywa!I36/aktywa_pasywa!I$46,0)</f>
        <v/>
      </c>
      <c r="J37">
        <f>IFERROR(aktywa_pasywa!J36/aktywa_pasywa!J$46,0)</f>
        <v/>
      </c>
      <c r="K37">
        <f>IFERROR(aktywa_pasywa!K36/aktywa_pasywa!K$46,0)</f>
        <v/>
      </c>
      <c r="L37">
        <f>IFERROR(aktywa_pasywa!L36/aktywa_pasywa!L$46,0)</f>
        <v/>
      </c>
      <c r="M37">
        <f>IFERROR(aktywa_pasywa!M36/aktywa_pasywa!M$46,0)</f>
        <v/>
      </c>
      <c r="N37">
        <f>IFERROR(aktywa_pasywa!N36/aktywa_pasywa!N$46,0)</f>
        <v/>
      </c>
      <c r="O37">
        <f>IFERROR(aktywa_pasywa!O36/aktywa_pasywa!O$46,0)</f>
        <v/>
      </c>
      <c r="P37">
        <f>IFERROR(aktywa_pasywa!P36/aktywa_pasywa!P$46,0)</f>
        <v/>
      </c>
      <c r="Q37">
        <f>IFERROR(aktywa_pasywa!Q36/aktywa_pasywa!Q$46,0)</f>
        <v/>
      </c>
      <c r="R37">
        <f>IFERROR(aktywa_pasywa!R36/aktywa_pasywa!R$46,0)</f>
        <v/>
      </c>
      <c r="S37">
        <f>IFERROR(aktywa_pasywa!S36/aktywa_pasywa!S$46,0)</f>
        <v/>
      </c>
      <c r="T37">
        <f>IFERROR(aktywa_pasywa!T36/aktywa_pasywa!T$46,0)</f>
        <v/>
      </c>
      <c r="U37">
        <f>IFERROR(aktywa_pasywa!U36/aktywa_pasywa!U$46,0)</f>
        <v/>
      </c>
    </row>
    <row r="38" ht="15" customFormat="1" customHeight="1" s="246">
      <c r="A38" s="303" t="inlineStr">
        <is>
          <t>III</t>
        </is>
      </c>
      <c r="B38" s="41" t="inlineStr">
        <is>
          <t>Inwestycje krótkoterminowe, w tym:</t>
        </is>
      </c>
      <c r="C38" s="1152">
        <f>C39+C43</f>
        <v/>
      </c>
      <c r="D38" s="1152">
        <f>D39+D43</f>
        <v/>
      </c>
      <c r="E38" s="1152">
        <f>E39+E43</f>
        <v/>
      </c>
      <c r="F38" s="1152">
        <f>F39+F43</f>
        <v/>
      </c>
      <c r="G38" s="1152">
        <f>G39+G43</f>
        <v/>
      </c>
      <c r="H38" s="1152">
        <f>H39+H43</f>
        <v/>
      </c>
      <c r="I38" s="1153">
        <f>I39+I43</f>
        <v/>
      </c>
      <c r="J38">
        <f>J39+J43</f>
        <v/>
      </c>
      <c r="K38">
        <f>K39+K43</f>
        <v/>
      </c>
      <c r="L38">
        <f>L39+L43</f>
        <v/>
      </c>
      <c r="M38">
        <f>M39+M43</f>
        <v/>
      </c>
      <c r="N38">
        <f>N39+N43</f>
        <v/>
      </c>
      <c r="O38">
        <f>O39+O43</f>
        <v/>
      </c>
      <c r="P38">
        <f>P39+P43</f>
        <v/>
      </c>
      <c r="Q38">
        <f>Q39+Q43</f>
        <v/>
      </c>
      <c r="R38">
        <f>R39+R43</f>
        <v/>
      </c>
      <c r="S38">
        <f>S39+S43</f>
        <v/>
      </c>
      <c r="T38">
        <f>T39+T43</f>
        <v/>
      </c>
      <c r="U38">
        <f>U39+U43</f>
        <v/>
      </c>
    </row>
    <row r="39" ht="15" customFormat="1" customHeight="1" s="246">
      <c r="A39" s="305" t="n">
        <v>1</v>
      </c>
      <c r="B39" s="169" t="inlineStr">
        <is>
          <t>Krótkoterminowe aktywa finansowe</t>
        </is>
      </c>
      <c r="C39" s="1154">
        <f>C40+C41+C42</f>
        <v/>
      </c>
      <c r="D39" s="1154">
        <f>D40+D41+D42</f>
        <v/>
      </c>
      <c r="E39" s="1154">
        <f>E40+E41+E42</f>
        <v/>
      </c>
      <c r="F39" s="1154">
        <f>F40+F41+F42</f>
        <v/>
      </c>
      <c r="G39" s="1154">
        <f>G40+G41+G42</f>
        <v/>
      </c>
      <c r="H39" s="1154">
        <f>H40+H41+H42</f>
        <v/>
      </c>
      <c r="I39" s="1155">
        <f>I40+I41+I42</f>
        <v/>
      </c>
      <c r="J39">
        <f>J40+J41+J42</f>
        <v/>
      </c>
      <c r="K39">
        <f>K40+K41+K42</f>
        <v/>
      </c>
      <c r="L39">
        <f>L40+L41+L42</f>
        <v/>
      </c>
      <c r="M39">
        <f>M40+M41+M42</f>
        <v/>
      </c>
      <c r="N39">
        <f>N40+N41+N42</f>
        <v/>
      </c>
      <c r="O39">
        <f>O40+O41+O42</f>
        <v/>
      </c>
      <c r="P39">
        <f>P40+P41+P42</f>
        <v/>
      </c>
      <c r="Q39">
        <f>Q40+Q41+Q42</f>
        <v/>
      </c>
      <c r="R39">
        <f>R40+R41+R42</f>
        <v/>
      </c>
      <c r="S39">
        <f>S40+S41+S42</f>
        <v/>
      </c>
      <c r="T39">
        <f>T40+T41+T42</f>
        <v/>
      </c>
      <c r="U39">
        <f>U40+U41+U42</f>
        <v/>
      </c>
    </row>
    <row r="40" ht="15" customFormat="1" customHeight="1" s="246">
      <c r="A40" s="305" t="inlineStr">
        <is>
          <t>a)</t>
        </is>
      </c>
      <c r="B40" s="161" t="inlineStr">
        <is>
          <t>w jednostkach powiązanych</t>
        </is>
      </c>
      <c r="C40" s="1156">
        <f>IFERROR(aktywa_pasywa!C39/aktywa_pasywa!C$46,0)</f>
        <v/>
      </c>
      <c r="D40" s="1156">
        <f>IFERROR(aktywa_pasywa!D39/aktywa_pasywa!D$46,0)</f>
        <v/>
      </c>
      <c r="E40" s="1158">
        <f>IFERROR(aktywa_pasywa!E39/aktywa_pasywa!E$46,0)</f>
        <v/>
      </c>
      <c r="F40" s="1158">
        <f>IFERROR(aktywa_pasywa!F39/aktywa_pasywa!F$46,0)</f>
        <v/>
      </c>
      <c r="G40" s="1158">
        <f>IFERROR(aktywa_pasywa!G39/aktywa_pasywa!G$46,0)</f>
        <v/>
      </c>
      <c r="H40" s="1158">
        <f>IFERROR(aktywa_pasywa!H39/aktywa_pasywa!H$46,0)</f>
        <v/>
      </c>
      <c r="I40" s="1159">
        <f>IFERROR(aktywa_pasywa!I39/aktywa_pasywa!I$46,0)</f>
        <v/>
      </c>
      <c r="J40">
        <f>IFERROR(aktywa_pasywa!J39/aktywa_pasywa!J$46,0)</f>
        <v/>
      </c>
      <c r="K40">
        <f>IFERROR(aktywa_pasywa!K39/aktywa_pasywa!K$46,0)</f>
        <v/>
      </c>
      <c r="L40">
        <f>IFERROR(aktywa_pasywa!L39/aktywa_pasywa!L$46,0)</f>
        <v/>
      </c>
      <c r="M40">
        <f>IFERROR(aktywa_pasywa!M39/aktywa_pasywa!M$46,0)</f>
        <v/>
      </c>
      <c r="N40">
        <f>IFERROR(aktywa_pasywa!N39/aktywa_pasywa!N$46,0)</f>
        <v/>
      </c>
      <c r="O40">
        <f>IFERROR(aktywa_pasywa!O39/aktywa_pasywa!O$46,0)</f>
        <v/>
      </c>
      <c r="P40">
        <f>IFERROR(aktywa_pasywa!P39/aktywa_pasywa!P$46,0)</f>
        <v/>
      </c>
      <c r="Q40">
        <f>IFERROR(aktywa_pasywa!Q39/aktywa_pasywa!Q$46,0)</f>
        <v/>
      </c>
      <c r="R40">
        <f>IFERROR(aktywa_pasywa!R39/aktywa_pasywa!R$46,0)</f>
        <v/>
      </c>
      <c r="S40">
        <f>IFERROR(aktywa_pasywa!S39/aktywa_pasywa!S$46,0)</f>
        <v/>
      </c>
      <c r="T40">
        <f>IFERROR(aktywa_pasywa!T39/aktywa_pasywa!T$46,0)</f>
        <v/>
      </c>
      <c r="U40">
        <f>IFERROR(aktywa_pasywa!U39/aktywa_pasywa!U$46,0)</f>
        <v/>
      </c>
    </row>
    <row r="41" ht="15" customFormat="1" customHeight="1" s="246">
      <c r="A41" s="305" t="inlineStr">
        <is>
          <t>b)</t>
        </is>
      </c>
      <c r="B41" s="161" t="inlineStr">
        <is>
          <t>w pozostałych jednostkach</t>
        </is>
      </c>
      <c r="C41" s="1156">
        <f>IFERROR(aktywa_pasywa!C40/aktywa_pasywa!C$46,0)</f>
        <v/>
      </c>
      <c r="D41" s="1156">
        <f>IFERROR(aktywa_pasywa!D40/aktywa_pasywa!D$46,0)</f>
        <v/>
      </c>
      <c r="E41" s="1158">
        <f>IFERROR(aktywa_pasywa!E40/aktywa_pasywa!E$46,0)</f>
        <v/>
      </c>
      <c r="F41" s="1158">
        <f>IFERROR(aktywa_pasywa!F40/aktywa_pasywa!F$46,0)</f>
        <v/>
      </c>
      <c r="G41" s="1158">
        <f>IFERROR(aktywa_pasywa!G40/aktywa_pasywa!G$46,0)</f>
        <v/>
      </c>
      <c r="H41" s="1158">
        <f>IFERROR(aktywa_pasywa!H40/aktywa_pasywa!H$46,0)</f>
        <v/>
      </c>
      <c r="I41" s="1159">
        <f>IFERROR(aktywa_pasywa!I40/aktywa_pasywa!I$46,0)</f>
        <v/>
      </c>
      <c r="J41">
        <f>IFERROR(aktywa_pasywa!J40/aktywa_pasywa!J$46,0)</f>
        <v/>
      </c>
      <c r="K41">
        <f>IFERROR(aktywa_pasywa!K40/aktywa_pasywa!K$46,0)</f>
        <v/>
      </c>
      <c r="L41">
        <f>IFERROR(aktywa_pasywa!L40/aktywa_pasywa!L$46,0)</f>
        <v/>
      </c>
      <c r="M41">
        <f>IFERROR(aktywa_pasywa!M40/aktywa_pasywa!M$46,0)</f>
        <v/>
      </c>
      <c r="N41">
        <f>IFERROR(aktywa_pasywa!N40/aktywa_pasywa!N$46,0)</f>
        <v/>
      </c>
      <c r="O41">
        <f>IFERROR(aktywa_pasywa!O40/aktywa_pasywa!O$46,0)</f>
        <v/>
      </c>
      <c r="P41">
        <f>IFERROR(aktywa_pasywa!P40/aktywa_pasywa!P$46,0)</f>
        <v/>
      </c>
      <c r="Q41">
        <f>IFERROR(aktywa_pasywa!Q40/aktywa_pasywa!Q$46,0)</f>
        <v/>
      </c>
      <c r="R41">
        <f>IFERROR(aktywa_pasywa!R40/aktywa_pasywa!R$46,0)</f>
        <v/>
      </c>
      <c r="S41">
        <f>IFERROR(aktywa_pasywa!S40/aktywa_pasywa!S$46,0)</f>
        <v/>
      </c>
      <c r="T41">
        <f>IFERROR(aktywa_pasywa!T40/aktywa_pasywa!T$46,0)</f>
        <v/>
      </c>
      <c r="U41">
        <f>IFERROR(aktywa_pasywa!U40/aktywa_pasywa!U$46,0)</f>
        <v/>
      </c>
    </row>
    <row r="42" ht="15" customFormat="1" customHeight="1" s="246">
      <c r="A42" s="305" t="inlineStr">
        <is>
          <t>c)</t>
        </is>
      </c>
      <c r="B42" s="161" t="inlineStr">
        <is>
          <t>środki pieniężne i inne aktywa pieniężne</t>
        </is>
      </c>
      <c r="C42" s="1156">
        <f>IFERROR(aktywa_pasywa!C41/aktywa_pasywa!C$46,0)</f>
        <v/>
      </c>
      <c r="D42" s="1156">
        <f>IFERROR(aktywa_pasywa!D41/aktywa_pasywa!D$46,0)</f>
        <v/>
      </c>
      <c r="E42" s="1156">
        <f>IFERROR(aktywa_pasywa!E41/aktywa_pasywa!E$46,0)</f>
        <v/>
      </c>
      <c r="F42" s="1156">
        <f>IFERROR(aktywa_pasywa!F41/aktywa_pasywa!F$46,0)</f>
        <v/>
      </c>
      <c r="G42" s="1156">
        <f>IFERROR(aktywa_pasywa!G41/aktywa_pasywa!G$46,0)</f>
        <v/>
      </c>
      <c r="H42" s="1156">
        <f>IFERROR(aktywa_pasywa!H41/aktywa_pasywa!H$46,0)</f>
        <v/>
      </c>
      <c r="I42" s="1160">
        <f>IFERROR(aktywa_pasywa!I41/aktywa_pasywa!I$46,0)</f>
        <v/>
      </c>
      <c r="J42">
        <f>IFERROR(aktywa_pasywa!J41/aktywa_pasywa!J$46,0)</f>
        <v/>
      </c>
      <c r="K42">
        <f>IFERROR(aktywa_pasywa!K41/aktywa_pasywa!K$46,0)</f>
        <v/>
      </c>
      <c r="L42">
        <f>IFERROR(aktywa_pasywa!L41/aktywa_pasywa!L$46,0)</f>
        <v/>
      </c>
      <c r="M42">
        <f>IFERROR(aktywa_pasywa!M41/aktywa_pasywa!M$46,0)</f>
        <v/>
      </c>
      <c r="N42">
        <f>IFERROR(aktywa_pasywa!N41/aktywa_pasywa!N$46,0)</f>
        <v/>
      </c>
      <c r="O42">
        <f>IFERROR(aktywa_pasywa!O41/aktywa_pasywa!O$46,0)</f>
        <v/>
      </c>
      <c r="P42">
        <f>IFERROR(aktywa_pasywa!P41/aktywa_pasywa!P$46,0)</f>
        <v/>
      </c>
      <c r="Q42">
        <f>IFERROR(aktywa_pasywa!Q41/aktywa_pasywa!Q$46,0)</f>
        <v/>
      </c>
      <c r="R42">
        <f>IFERROR(aktywa_pasywa!R41/aktywa_pasywa!R$46,0)</f>
        <v/>
      </c>
      <c r="S42">
        <f>IFERROR(aktywa_pasywa!S41/aktywa_pasywa!S$46,0)</f>
        <v/>
      </c>
      <c r="T42">
        <f>IFERROR(aktywa_pasywa!T41/aktywa_pasywa!T$46,0)</f>
        <v/>
      </c>
      <c r="U42">
        <f>IFERROR(aktywa_pasywa!U41/aktywa_pasywa!U$46,0)</f>
        <v/>
      </c>
    </row>
    <row r="43" ht="15" customFormat="1" customHeight="1" s="246">
      <c r="A43" s="305" t="n">
        <v>2</v>
      </c>
      <c r="B43" s="161" t="inlineStr">
        <is>
          <t>Inne inwestycje krótkoterminowe</t>
        </is>
      </c>
      <c r="C43" s="1156">
        <f>IFERROR(aktywa_pasywa!C42/aktywa_pasywa!C$46,0)</f>
        <v/>
      </c>
      <c r="D43" s="1156">
        <f>IFERROR(aktywa_pasywa!D42/aktywa_pasywa!D$46,0)</f>
        <v/>
      </c>
      <c r="E43" s="1158">
        <f>IFERROR(aktywa_pasywa!E42/aktywa_pasywa!E$46,0)</f>
        <v/>
      </c>
      <c r="F43" s="1158">
        <f>IFERROR(aktywa_pasywa!F42/aktywa_pasywa!F$46,0)</f>
        <v/>
      </c>
      <c r="G43" s="1158">
        <f>IFERROR(aktywa_pasywa!G42/aktywa_pasywa!G$46,0)</f>
        <v/>
      </c>
      <c r="H43" s="1158">
        <f>IFERROR(aktywa_pasywa!H42/aktywa_pasywa!H$46,0)</f>
        <v/>
      </c>
      <c r="I43" s="1159">
        <f>IFERROR(aktywa_pasywa!I42/aktywa_pasywa!I$46,0)</f>
        <v/>
      </c>
      <c r="J43">
        <f>IFERROR(aktywa_pasywa!J42/aktywa_pasywa!J$46,0)</f>
        <v/>
      </c>
      <c r="K43">
        <f>IFERROR(aktywa_pasywa!K42/aktywa_pasywa!K$46,0)</f>
        <v/>
      </c>
      <c r="L43">
        <f>IFERROR(aktywa_pasywa!L42/aktywa_pasywa!L$46,0)</f>
        <v/>
      </c>
      <c r="M43">
        <f>IFERROR(aktywa_pasywa!M42/aktywa_pasywa!M$46,0)</f>
        <v/>
      </c>
      <c r="N43">
        <f>IFERROR(aktywa_pasywa!N42/aktywa_pasywa!N$46,0)</f>
        <v/>
      </c>
      <c r="O43">
        <f>IFERROR(aktywa_pasywa!O42/aktywa_pasywa!O$46,0)</f>
        <v/>
      </c>
      <c r="P43">
        <f>IFERROR(aktywa_pasywa!P42/aktywa_pasywa!P$46,0)</f>
        <v/>
      </c>
      <c r="Q43">
        <f>IFERROR(aktywa_pasywa!Q42/aktywa_pasywa!Q$46,0)</f>
        <v/>
      </c>
      <c r="R43">
        <f>IFERROR(aktywa_pasywa!R42/aktywa_pasywa!R$46,0)</f>
        <v/>
      </c>
      <c r="S43">
        <f>IFERROR(aktywa_pasywa!S42/aktywa_pasywa!S$46,0)</f>
        <v/>
      </c>
      <c r="T43">
        <f>IFERROR(aktywa_pasywa!T42/aktywa_pasywa!T$46,0)</f>
        <v/>
      </c>
      <c r="U43">
        <f>IFERROR(aktywa_pasywa!U42/aktywa_pasywa!U$46,0)</f>
        <v/>
      </c>
    </row>
    <row r="44" ht="15" customFormat="1" customHeight="1" s="246">
      <c r="A44" s="303" t="inlineStr">
        <is>
          <t>IV</t>
        </is>
      </c>
      <c r="B44" s="174" t="inlineStr">
        <is>
          <t>Krótkoter. rozliczenia międzyokresowe</t>
        </is>
      </c>
      <c r="C44" s="1152">
        <f>IFERROR(aktywa_pasywa!C43/aktywa_pasywa!C$46,0)</f>
        <v/>
      </c>
      <c r="D44" s="1152">
        <f>IFERROR(aktywa_pasywa!D43/aktywa_pasywa!D$46,0)</f>
        <v/>
      </c>
      <c r="E44" s="1152">
        <f>IFERROR(aktywa_pasywa!E43/aktywa_pasywa!E$46,0)</f>
        <v/>
      </c>
      <c r="F44" s="1152">
        <f>IFERROR(aktywa_pasywa!F43/aktywa_pasywa!F$46,0)</f>
        <v/>
      </c>
      <c r="G44" s="1152">
        <f>IFERROR(aktywa_pasywa!G43/aktywa_pasywa!G$46,0)</f>
        <v/>
      </c>
      <c r="H44" s="1152">
        <f>IFERROR(aktywa_pasywa!H43/aktywa_pasywa!H$46,0)</f>
        <v/>
      </c>
      <c r="I44" s="1153">
        <f>IFERROR(aktywa_pasywa!I43/aktywa_pasywa!I$46,0)</f>
        <v/>
      </c>
      <c r="J44">
        <f>IFERROR(aktywa_pasywa!J43/aktywa_pasywa!J$46,0)</f>
        <v/>
      </c>
      <c r="K44">
        <f>IFERROR(aktywa_pasywa!K43/aktywa_pasywa!K$46,0)</f>
        <v/>
      </c>
      <c r="L44">
        <f>IFERROR(aktywa_pasywa!L43/aktywa_pasywa!L$46,0)</f>
        <v/>
      </c>
      <c r="M44">
        <f>IFERROR(aktywa_pasywa!M43/aktywa_pasywa!M$46,0)</f>
        <v/>
      </c>
      <c r="N44">
        <f>IFERROR(aktywa_pasywa!N43/aktywa_pasywa!N$46,0)</f>
        <v/>
      </c>
      <c r="O44">
        <f>IFERROR(aktywa_pasywa!O43/aktywa_pasywa!O$46,0)</f>
        <v/>
      </c>
      <c r="P44">
        <f>IFERROR(aktywa_pasywa!P43/aktywa_pasywa!P$46,0)</f>
        <v/>
      </c>
      <c r="Q44">
        <f>IFERROR(aktywa_pasywa!Q43/aktywa_pasywa!Q$46,0)</f>
        <v/>
      </c>
      <c r="R44">
        <f>IFERROR(aktywa_pasywa!R43/aktywa_pasywa!R$46,0)</f>
        <v/>
      </c>
      <c r="S44">
        <f>IFERROR(aktywa_pasywa!S43/aktywa_pasywa!S$46,0)</f>
        <v/>
      </c>
      <c r="T44">
        <f>IFERROR(aktywa_pasywa!T43/aktywa_pasywa!T$46,0)</f>
        <v/>
      </c>
      <c r="U44">
        <f>IFERROR(aktywa_pasywa!U43/aktywa_pasywa!U$46,0)</f>
        <v/>
      </c>
    </row>
    <row r="45" ht="15" customFormat="1" customHeight="1" s="246">
      <c r="A45" s="303" t="inlineStr">
        <is>
          <t>C</t>
        </is>
      </c>
      <c r="B45" s="173" t="inlineStr">
        <is>
          <t>Należne wpłaty na kapitał (fundusz) podstawowy</t>
        </is>
      </c>
      <c r="C45" s="1152">
        <f>IFERROR(aktywa_pasywa!C44/aktywa_pasywa!C$46,0)</f>
        <v/>
      </c>
      <c r="D45" s="1152">
        <f>IFERROR(aktywa_pasywa!D44/aktywa_pasywa!D$46,0)</f>
        <v/>
      </c>
      <c r="E45" s="1152">
        <f>IFERROR(aktywa_pasywa!E44/aktywa_pasywa!E$46,0)</f>
        <v/>
      </c>
      <c r="F45" s="1152">
        <f>IFERROR(aktywa_pasywa!F44/aktywa_pasywa!F$46,0)</f>
        <v/>
      </c>
      <c r="G45" s="1152">
        <f>IFERROR(aktywa_pasywa!G44/aktywa_pasywa!G$46,0)</f>
        <v/>
      </c>
      <c r="H45" s="1152">
        <f>IFERROR(aktywa_pasywa!H44/aktywa_pasywa!H$46,0)</f>
        <v/>
      </c>
      <c r="I45" s="1153">
        <f>IFERROR(aktywa_pasywa!I44/aktywa_pasywa!I$46,0)</f>
        <v/>
      </c>
      <c r="J45">
        <f>IFERROR(aktywa_pasywa!J44/aktywa_pasywa!J$46,0)</f>
        <v/>
      </c>
      <c r="K45">
        <f>IFERROR(aktywa_pasywa!K44/aktywa_pasywa!K$46,0)</f>
        <v/>
      </c>
      <c r="L45">
        <f>IFERROR(aktywa_pasywa!L44/aktywa_pasywa!L$46,0)</f>
        <v/>
      </c>
      <c r="M45">
        <f>IFERROR(aktywa_pasywa!M44/aktywa_pasywa!M$46,0)</f>
        <v/>
      </c>
      <c r="N45">
        <f>IFERROR(aktywa_pasywa!N44/aktywa_pasywa!N$46,0)</f>
        <v/>
      </c>
      <c r="O45">
        <f>IFERROR(aktywa_pasywa!O44/aktywa_pasywa!O$46,0)</f>
        <v/>
      </c>
      <c r="P45">
        <f>IFERROR(aktywa_pasywa!P44/aktywa_pasywa!P$46,0)</f>
        <v/>
      </c>
      <c r="Q45">
        <f>IFERROR(aktywa_pasywa!Q44/aktywa_pasywa!Q$46,0)</f>
        <v/>
      </c>
      <c r="R45">
        <f>IFERROR(aktywa_pasywa!R44/aktywa_pasywa!R$46,0)</f>
        <v/>
      </c>
      <c r="S45">
        <f>IFERROR(aktywa_pasywa!S44/aktywa_pasywa!S$46,0)</f>
        <v/>
      </c>
      <c r="T45">
        <f>IFERROR(aktywa_pasywa!T44/aktywa_pasywa!T$46,0)</f>
        <v/>
      </c>
      <c r="U45">
        <f>IFERROR(aktywa_pasywa!U44/aktywa_pasywa!U$46,0)</f>
        <v/>
      </c>
    </row>
    <row r="46" ht="15" customFormat="1" customHeight="1" s="246" thickBot="1">
      <c r="A46" s="172" t="inlineStr">
        <is>
          <t>D</t>
        </is>
      </c>
      <c r="B46" s="42" t="inlineStr">
        <is>
          <t>Udziały (akcje) własne</t>
        </is>
      </c>
      <c r="C46" s="1161">
        <f>IFERROR(aktywa_pasywa!C45/aktywa_pasywa!C$46,0)</f>
        <v/>
      </c>
      <c r="D46" s="1161">
        <f>IFERROR(aktywa_pasywa!D45/aktywa_pasywa!D$46,0)</f>
        <v/>
      </c>
      <c r="E46" s="1161">
        <f>IFERROR(aktywa_pasywa!E45/aktywa_pasywa!E$46,0)</f>
        <v/>
      </c>
      <c r="F46" s="1161">
        <f>IFERROR(aktywa_pasywa!F45/aktywa_pasywa!F$46,0)</f>
        <v/>
      </c>
      <c r="G46" s="1161">
        <f>IFERROR(aktywa_pasywa!G45/aktywa_pasywa!G$46,0)</f>
        <v/>
      </c>
      <c r="H46" s="1161">
        <f>IFERROR(aktywa_pasywa!H45/aktywa_pasywa!H$46,0)</f>
        <v/>
      </c>
      <c r="I46" s="1162">
        <f>IFERROR(aktywa_pasywa!I45/aktywa_pasywa!I$46,0)</f>
        <v/>
      </c>
      <c r="J46">
        <f>IFERROR(aktywa_pasywa!J45/aktywa_pasywa!J$46,0)</f>
        <v/>
      </c>
      <c r="K46">
        <f>IFERROR(aktywa_pasywa!K45/aktywa_pasywa!K$46,0)</f>
        <v/>
      </c>
      <c r="L46">
        <f>IFERROR(aktywa_pasywa!L45/aktywa_pasywa!L$46,0)</f>
        <v/>
      </c>
      <c r="M46">
        <f>IFERROR(aktywa_pasywa!M45/aktywa_pasywa!M$46,0)</f>
        <v/>
      </c>
      <c r="N46">
        <f>IFERROR(aktywa_pasywa!N45/aktywa_pasywa!N$46,0)</f>
        <v/>
      </c>
      <c r="O46">
        <f>IFERROR(aktywa_pasywa!O45/aktywa_pasywa!O$46,0)</f>
        <v/>
      </c>
      <c r="P46">
        <f>IFERROR(aktywa_pasywa!P45/aktywa_pasywa!P$46,0)</f>
        <v/>
      </c>
      <c r="Q46">
        <f>IFERROR(aktywa_pasywa!Q45/aktywa_pasywa!Q$46,0)</f>
        <v/>
      </c>
      <c r="R46">
        <f>IFERROR(aktywa_pasywa!R45/aktywa_pasywa!R$46,0)</f>
        <v/>
      </c>
      <c r="S46">
        <f>IFERROR(aktywa_pasywa!S45/aktywa_pasywa!S$46,0)</f>
        <v/>
      </c>
      <c r="T46">
        <f>IFERROR(aktywa_pasywa!T45/aktywa_pasywa!T$46,0)</f>
        <v/>
      </c>
      <c r="U46">
        <f>IFERROR(aktywa_pasywa!U45/aktywa_pasywa!U$46,0)</f>
        <v/>
      </c>
    </row>
    <row r="47" ht="15" customFormat="1" customHeight="1" s="246" thickBot="1">
      <c r="A47" s="227" t="n"/>
      <c r="B47" s="181" t="inlineStr">
        <is>
          <t>Razem aktywa</t>
        </is>
      </c>
      <c r="C47" s="1163">
        <f>C4+C23+C45+C46</f>
        <v/>
      </c>
      <c r="D47" s="1163">
        <f>D4+D23+D45+D46</f>
        <v/>
      </c>
      <c r="E47" s="1163">
        <f>E4+E23+E45+E46</f>
        <v/>
      </c>
      <c r="F47" s="1163">
        <f>F4+F23+F45+F46</f>
        <v/>
      </c>
      <c r="G47" s="1163">
        <f>G4+G23+G45+G46</f>
        <v/>
      </c>
      <c r="H47" s="1163">
        <f>H4+H23+H45+H46</f>
        <v/>
      </c>
      <c r="I47" s="1163">
        <f>I4+I23+I45+I46</f>
        <v/>
      </c>
      <c r="J47">
        <f>J4+J23+J45+J46</f>
        <v/>
      </c>
      <c r="K47">
        <f>K4+K23+K45+K46</f>
        <v/>
      </c>
      <c r="L47">
        <f>L4+L23+L45+L46</f>
        <v/>
      </c>
      <c r="M47">
        <f>M4+M23+M45+M46</f>
        <v/>
      </c>
      <c r="N47">
        <f>N4+N23+N45+N46</f>
        <v/>
      </c>
      <c r="O47">
        <f>O4+O23+O45+O46</f>
        <v/>
      </c>
      <c r="P47">
        <f>P4+P23+P45+P46</f>
        <v/>
      </c>
      <c r="Q47">
        <f>Q4+Q23+Q45+Q46</f>
        <v/>
      </c>
      <c r="R47">
        <f>R4+R23+R45+R46</f>
        <v/>
      </c>
      <c r="S47">
        <f>S4+S23+S45+S46</f>
        <v/>
      </c>
      <c r="T47">
        <f>T4+T23+T45+T46</f>
        <v/>
      </c>
      <c r="U47">
        <f>U4+U23+U45+U46</f>
        <v/>
      </c>
    </row>
    <row r="48" ht="15" customFormat="1" customHeight="1" s="246" thickBot="1">
      <c r="B48" s="10" t="n"/>
      <c r="C48" s="10" t="n"/>
      <c r="D48" s="10" t="n"/>
      <c r="E48" s="10" t="n"/>
      <c r="F48" s="10" t="n"/>
      <c r="G48" s="10" t="n"/>
      <c r="H48" s="10" t="n"/>
    </row>
    <row r="49" ht="13.5" customFormat="1" customHeight="1" s="246" thickBot="1">
      <c r="A49" s="409" t="n"/>
      <c r="B49" s="453">
        <f>B2</f>
        <v/>
      </c>
      <c r="C49" s="1137" t="inlineStr">
        <is>
          <t>STRUKTURA PASYWÓW</t>
        </is>
      </c>
    </row>
    <row r="50" ht="17.25" customFormat="1" customHeight="1" s="246" thickBot="1">
      <c r="A50" s="405" t="n"/>
      <c r="B50" s="406" t="inlineStr">
        <is>
          <t>Wyszczególnienie</t>
        </is>
      </c>
      <c r="C50" s="323">
        <f>C3</f>
        <v/>
      </c>
      <c r="D50" s="323">
        <f>D3</f>
        <v/>
      </c>
      <c r="E50" s="323">
        <f>E3</f>
        <v/>
      </c>
      <c r="F50" s="323">
        <f>F3</f>
        <v/>
      </c>
      <c r="G50" s="323">
        <f>G3</f>
        <v/>
      </c>
      <c r="H50" s="323">
        <f>H3</f>
        <v/>
      </c>
      <c r="I50" s="323">
        <f>I3</f>
        <v/>
      </c>
      <c r="J50">
        <f>J3</f>
        <v/>
      </c>
      <c r="K50">
        <f>K3</f>
        <v/>
      </c>
      <c r="L50">
        <f>L3</f>
        <v/>
      </c>
      <c r="M50">
        <f>M3</f>
        <v/>
      </c>
      <c r="N50">
        <f>N3</f>
        <v/>
      </c>
      <c r="O50">
        <f>O3</f>
        <v/>
      </c>
      <c r="P50">
        <f>P3</f>
        <v/>
      </c>
      <c r="Q50">
        <f>Q3</f>
        <v/>
      </c>
      <c r="R50">
        <f>R3</f>
        <v/>
      </c>
      <c r="S50">
        <f>S3</f>
        <v/>
      </c>
      <c r="T50">
        <f>T3</f>
        <v/>
      </c>
      <c r="U50">
        <f>U3</f>
        <v/>
      </c>
    </row>
    <row r="51" ht="15" customFormat="1" customHeight="1" s="246" thickBot="1">
      <c r="A51" s="404" t="inlineStr">
        <is>
          <t>A</t>
        </is>
      </c>
      <c r="B51" s="396" t="inlineStr">
        <is>
          <t>Kapitał(fundusz) własny</t>
        </is>
      </c>
      <c r="C51" s="1170">
        <f>C52+C53+C55+C57+C58+C59+C60</f>
        <v/>
      </c>
      <c r="D51" s="1170">
        <f>D52+D53+D55+D57+D58+D59+D60</f>
        <v/>
      </c>
      <c r="E51" s="1170">
        <f>E52+E53+E55+E57+E58+E59+E60</f>
        <v/>
      </c>
      <c r="F51" s="1170">
        <f>F52+F53+F55+F57+F58+F59+F60</f>
        <v/>
      </c>
      <c r="G51" s="1170">
        <f>G52+G53+G55+G57+G58+G59+G60</f>
        <v/>
      </c>
      <c r="H51" s="1170">
        <f>H52+H53+H55+H57+H58+H59+H60</f>
        <v/>
      </c>
      <c r="I51" s="1170">
        <f>I52+I53+I55+I57+I58+I59+I60</f>
        <v/>
      </c>
      <c r="J51">
        <f>J52+J53+J55+J57+J58+J59+J60</f>
        <v/>
      </c>
      <c r="K51">
        <f>K52+K53+K55+K57+K58+K59+K60</f>
        <v/>
      </c>
      <c r="L51">
        <f>L52+L53+L55+L57+L58+L59+L60</f>
        <v/>
      </c>
      <c r="M51">
        <f>M52+M53+M55+M57+M58+M59+M60</f>
        <v/>
      </c>
      <c r="N51">
        <f>N52+N53+N55+N57+N58+N59+N60</f>
        <v/>
      </c>
      <c r="O51">
        <f>O52+O53+O55+O57+O58+O59+O60</f>
        <v/>
      </c>
      <c r="P51">
        <f>P52+P53+P55+P57+P58+P59+P60</f>
        <v/>
      </c>
      <c r="Q51">
        <f>Q52+Q53+Q55+Q57+Q58+Q59+Q60</f>
        <v/>
      </c>
      <c r="R51">
        <f>R52+R53+R55+R57+R58+R59+R60</f>
        <v/>
      </c>
      <c r="S51">
        <f>S52+S53+S55+S57+S58+S59+S60</f>
        <v/>
      </c>
      <c r="T51">
        <f>T52+T53+T55+T57+T58+T59+T60</f>
        <v/>
      </c>
      <c r="U51">
        <f>U52+U53+U55+U57+U58+U59+U60</f>
        <v/>
      </c>
    </row>
    <row r="52" ht="15" customFormat="1" customHeight="1" s="246">
      <c r="A52" s="223" t="inlineStr">
        <is>
          <t>I</t>
        </is>
      </c>
      <c r="B52" s="397" t="inlineStr">
        <is>
          <t>Kapitał (fundusz) podstawowy</t>
        </is>
      </c>
      <c r="C52" s="1148">
        <f>IFERROR(aktywa_pasywa!C51/aktywa_pasywa!C$94,0)</f>
        <v/>
      </c>
      <c r="D52" s="1141">
        <f>IFERROR(aktywa_pasywa!D51/aktywa_pasywa!D$94,0)</f>
        <v/>
      </c>
      <c r="E52" s="1141">
        <f>IFERROR(aktywa_pasywa!E51/aktywa_pasywa!E$94,0)</f>
        <v/>
      </c>
      <c r="F52" s="1141">
        <f>IFERROR(aktywa_pasywa!F51/aktywa_pasywa!F$94,0)</f>
        <v/>
      </c>
      <c r="G52" s="1141">
        <f>IFERROR(aktywa_pasywa!G51/aktywa_pasywa!G$94,0)</f>
        <v/>
      </c>
      <c r="H52" s="1141">
        <f>IFERROR(aktywa_pasywa!H51/aktywa_pasywa!H$94,0)</f>
        <v/>
      </c>
      <c r="I52" s="1141">
        <f>IFERROR(aktywa_pasywa!I51/aktywa_pasywa!I$94,0)</f>
        <v/>
      </c>
      <c r="J52">
        <f>IFERROR(aktywa_pasywa!J51/aktywa_pasywa!J$94,0)</f>
        <v/>
      </c>
      <c r="K52">
        <f>IFERROR(aktywa_pasywa!K51/aktywa_pasywa!K$94,0)</f>
        <v/>
      </c>
      <c r="L52">
        <f>IFERROR(aktywa_pasywa!L51/aktywa_pasywa!L$94,0)</f>
        <v/>
      </c>
      <c r="M52">
        <f>IFERROR(aktywa_pasywa!M51/aktywa_pasywa!M$94,0)</f>
        <v/>
      </c>
      <c r="N52">
        <f>IFERROR(aktywa_pasywa!N51/aktywa_pasywa!N$94,0)</f>
        <v/>
      </c>
      <c r="O52">
        <f>IFERROR(aktywa_pasywa!O51/aktywa_pasywa!O$94,0)</f>
        <v/>
      </c>
      <c r="P52">
        <f>IFERROR(aktywa_pasywa!P51/aktywa_pasywa!P$94,0)</f>
        <v/>
      </c>
      <c r="Q52">
        <f>IFERROR(aktywa_pasywa!Q51/aktywa_pasywa!Q$94,0)</f>
        <v/>
      </c>
      <c r="R52">
        <f>IFERROR(aktywa_pasywa!R51/aktywa_pasywa!R$94,0)</f>
        <v/>
      </c>
      <c r="S52">
        <f>IFERROR(aktywa_pasywa!S51/aktywa_pasywa!S$94,0)</f>
        <v/>
      </c>
      <c r="T52">
        <f>IFERROR(aktywa_pasywa!T51/aktywa_pasywa!T$94,0)</f>
        <v/>
      </c>
      <c r="U52">
        <f>IFERROR(aktywa_pasywa!U51/aktywa_pasywa!U$94,0)</f>
        <v/>
      </c>
    </row>
    <row r="53" ht="15" customFormat="1" customHeight="1" s="246">
      <c r="A53" s="207" t="inlineStr">
        <is>
          <t>II</t>
        </is>
      </c>
      <c r="B53" s="397" t="inlineStr">
        <is>
          <t>Kapitał (fundusz) zapasowy, w tym:</t>
        </is>
      </c>
      <c r="C53" s="1141">
        <f>IFERROR(aktywa_pasywa!C52/aktywa_pasywa!C$94,0)</f>
        <v/>
      </c>
      <c r="D53" s="1141">
        <f>IFERROR(aktywa_pasywa!D52/aktywa_pasywa!D$94,0)</f>
        <v/>
      </c>
      <c r="E53" s="1141">
        <f>IFERROR(aktywa_pasywa!E52/aktywa_pasywa!E$94,0)</f>
        <v/>
      </c>
      <c r="F53" s="1141">
        <f>IFERROR(aktywa_pasywa!F52/aktywa_pasywa!F$94,0)</f>
        <v/>
      </c>
      <c r="G53" s="1141">
        <f>IFERROR(aktywa_pasywa!G52/aktywa_pasywa!G$94,0)</f>
        <v/>
      </c>
      <c r="H53" s="1141">
        <f>IFERROR(aktywa_pasywa!H52/aktywa_pasywa!H$94,0)</f>
        <v/>
      </c>
      <c r="I53" s="1141">
        <f>IFERROR(aktywa_pasywa!I52/aktywa_pasywa!I$94,0)</f>
        <v/>
      </c>
      <c r="J53">
        <f>IFERROR(aktywa_pasywa!J52/aktywa_pasywa!J$94,0)</f>
        <v/>
      </c>
      <c r="K53">
        <f>IFERROR(aktywa_pasywa!K52/aktywa_pasywa!K$94,0)</f>
        <v/>
      </c>
      <c r="L53">
        <f>IFERROR(aktywa_pasywa!L52/aktywa_pasywa!L$94,0)</f>
        <v/>
      </c>
      <c r="M53">
        <f>IFERROR(aktywa_pasywa!M52/aktywa_pasywa!M$94,0)</f>
        <v/>
      </c>
      <c r="N53">
        <f>IFERROR(aktywa_pasywa!N52/aktywa_pasywa!N$94,0)</f>
        <v/>
      </c>
      <c r="O53">
        <f>IFERROR(aktywa_pasywa!O52/aktywa_pasywa!O$94,0)</f>
        <v/>
      </c>
      <c r="P53">
        <f>IFERROR(aktywa_pasywa!P52/aktywa_pasywa!P$94,0)</f>
        <v/>
      </c>
      <c r="Q53">
        <f>IFERROR(aktywa_pasywa!Q52/aktywa_pasywa!Q$94,0)</f>
        <v/>
      </c>
      <c r="R53">
        <f>IFERROR(aktywa_pasywa!R52/aktywa_pasywa!R$94,0)</f>
        <v/>
      </c>
      <c r="S53">
        <f>IFERROR(aktywa_pasywa!S52/aktywa_pasywa!S$94,0)</f>
        <v/>
      </c>
      <c r="T53">
        <f>IFERROR(aktywa_pasywa!T52/aktywa_pasywa!T$94,0)</f>
        <v/>
      </c>
      <c r="U53">
        <f>IFERROR(aktywa_pasywa!U52/aktywa_pasywa!U$94,0)</f>
        <v/>
      </c>
    </row>
    <row r="54" ht="22.5" customFormat="1" customHeight="1" s="246">
      <c r="A54" s="207" t="n"/>
      <c r="B54" s="398" t="inlineStr">
        <is>
          <t xml:space="preserve">  - nadwyżka wartości sprzedaży (wartość emisyjna) nad wartością nominalną udziałów (akcji)</t>
        </is>
      </c>
      <c r="C54" s="1150">
        <f>IFERROR(aktywa_pasywa!C53/aktywa_pasywa!C$94,0)</f>
        <v/>
      </c>
      <c r="D54" s="1150">
        <f>IFERROR(aktywa_pasywa!D53/aktywa_pasywa!D$94,0)</f>
        <v/>
      </c>
      <c r="E54" s="1150">
        <f>IFERROR(aktywa_pasywa!E53/aktywa_pasywa!E$94,0)</f>
        <v/>
      </c>
      <c r="F54" s="1150">
        <f>IFERROR(aktywa_pasywa!F53/aktywa_pasywa!F$94,0)</f>
        <v/>
      </c>
      <c r="G54" s="1150">
        <f>IFERROR(aktywa_pasywa!G53/aktywa_pasywa!G$94,0)</f>
        <v/>
      </c>
      <c r="H54" s="1150">
        <f>IFERROR(aktywa_pasywa!H53/aktywa_pasywa!H$94,0)</f>
        <v/>
      </c>
      <c r="I54" s="1150">
        <f>IFERROR(aktywa_pasywa!I53/aktywa_pasywa!I$94,0)</f>
        <v/>
      </c>
      <c r="J54">
        <f>IFERROR(aktywa_pasywa!J53/aktywa_pasywa!J$94,0)</f>
        <v/>
      </c>
      <c r="K54">
        <f>IFERROR(aktywa_pasywa!K53/aktywa_pasywa!K$94,0)</f>
        <v/>
      </c>
      <c r="L54">
        <f>IFERROR(aktywa_pasywa!L53/aktywa_pasywa!L$94,0)</f>
        <v/>
      </c>
      <c r="M54">
        <f>IFERROR(aktywa_pasywa!M53/aktywa_pasywa!M$94,0)</f>
        <v/>
      </c>
      <c r="N54">
        <f>IFERROR(aktywa_pasywa!N53/aktywa_pasywa!N$94,0)</f>
        <v/>
      </c>
      <c r="O54">
        <f>IFERROR(aktywa_pasywa!O53/aktywa_pasywa!O$94,0)</f>
        <v/>
      </c>
      <c r="P54">
        <f>IFERROR(aktywa_pasywa!P53/aktywa_pasywa!P$94,0)</f>
        <v/>
      </c>
      <c r="Q54">
        <f>IFERROR(aktywa_pasywa!Q53/aktywa_pasywa!Q$94,0)</f>
        <v/>
      </c>
      <c r="R54">
        <f>IFERROR(aktywa_pasywa!R53/aktywa_pasywa!R$94,0)</f>
        <v/>
      </c>
      <c r="S54">
        <f>IFERROR(aktywa_pasywa!S53/aktywa_pasywa!S$94,0)</f>
        <v/>
      </c>
      <c r="T54">
        <f>IFERROR(aktywa_pasywa!T53/aktywa_pasywa!T$94,0)</f>
        <v/>
      </c>
      <c r="U54">
        <f>IFERROR(aktywa_pasywa!U53/aktywa_pasywa!U$94,0)</f>
        <v/>
      </c>
    </row>
    <row r="55" ht="21.75" customFormat="1" customHeight="1" s="246">
      <c r="A55" s="207" t="inlineStr">
        <is>
          <t>III</t>
        </is>
      </c>
      <c r="B55" s="399" t="inlineStr">
        <is>
          <t>Kapitał (fundusz) z aktualizacji wyceny, w tym:</t>
        </is>
      </c>
      <c r="C55" s="1141">
        <f>IFERROR(aktywa_pasywa!C54/aktywa_pasywa!C$94,0)</f>
        <v/>
      </c>
      <c r="D55" s="1141">
        <f>IFERROR(aktywa_pasywa!D54/aktywa_pasywa!D$94,0)</f>
        <v/>
      </c>
      <c r="E55" s="1141">
        <f>IFERROR(aktywa_pasywa!E54/aktywa_pasywa!E$94,0)</f>
        <v/>
      </c>
      <c r="F55" s="1141">
        <f>IFERROR(aktywa_pasywa!F54/aktywa_pasywa!F$94,0)</f>
        <v/>
      </c>
      <c r="G55" s="1141">
        <f>IFERROR(aktywa_pasywa!G54/aktywa_pasywa!G$94,0)</f>
        <v/>
      </c>
      <c r="H55" s="1141">
        <f>IFERROR(aktywa_pasywa!H54/aktywa_pasywa!H$94,0)</f>
        <v/>
      </c>
      <c r="I55" s="1141">
        <f>IFERROR(aktywa_pasywa!I54/aktywa_pasywa!I$94,0)</f>
        <v/>
      </c>
      <c r="J55">
        <f>IFERROR(aktywa_pasywa!J54/aktywa_pasywa!J$94,0)</f>
        <v/>
      </c>
      <c r="K55">
        <f>IFERROR(aktywa_pasywa!K54/aktywa_pasywa!K$94,0)</f>
        <v/>
      </c>
      <c r="L55">
        <f>IFERROR(aktywa_pasywa!L54/aktywa_pasywa!L$94,0)</f>
        <v/>
      </c>
      <c r="M55">
        <f>IFERROR(aktywa_pasywa!M54/aktywa_pasywa!M$94,0)</f>
        <v/>
      </c>
      <c r="N55">
        <f>IFERROR(aktywa_pasywa!N54/aktywa_pasywa!N$94,0)</f>
        <v/>
      </c>
      <c r="O55">
        <f>IFERROR(aktywa_pasywa!O54/aktywa_pasywa!O$94,0)</f>
        <v/>
      </c>
      <c r="P55">
        <f>IFERROR(aktywa_pasywa!P54/aktywa_pasywa!P$94,0)</f>
        <v/>
      </c>
      <c r="Q55">
        <f>IFERROR(aktywa_pasywa!Q54/aktywa_pasywa!Q$94,0)</f>
        <v/>
      </c>
      <c r="R55">
        <f>IFERROR(aktywa_pasywa!R54/aktywa_pasywa!R$94,0)</f>
        <v/>
      </c>
      <c r="S55">
        <f>IFERROR(aktywa_pasywa!S54/aktywa_pasywa!S$94,0)</f>
        <v/>
      </c>
      <c r="T55">
        <f>IFERROR(aktywa_pasywa!T54/aktywa_pasywa!T$94,0)</f>
        <v/>
      </c>
      <c r="U55">
        <f>IFERROR(aktywa_pasywa!U54/aktywa_pasywa!U$94,0)</f>
        <v/>
      </c>
    </row>
    <row r="56" ht="13.5" customFormat="1" customHeight="1" s="246">
      <c r="A56" s="207" t="n"/>
      <c r="B56" s="398" t="inlineStr">
        <is>
          <t xml:space="preserve">  - z tytułu aktualizacji wartości godziwej</t>
        </is>
      </c>
      <c r="C56" s="1150">
        <f>IFERROR(aktywa_pasywa!C55/aktywa_pasywa!C$94,0)</f>
        <v/>
      </c>
      <c r="D56" s="1150">
        <f>IFERROR(aktywa_pasywa!D55/aktywa_pasywa!D$94,0)</f>
        <v/>
      </c>
      <c r="E56" s="1150">
        <f>IFERROR(aktywa_pasywa!E55/aktywa_pasywa!E$94,0)</f>
        <v/>
      </c>
      <c r="F56" s="1150">
        <f>IFERROR(aktywa_pasywa!F55/aktywa_pasywa!F$94,0)</f>
        <v/>
      </c>
      <c r="G56" s="1150">
        <f>IFERROR(aktywa_pasywa!G55/aktywa_pasywa!G$94,0)</f>
        <v/>
      </c>
      <c r="H56" s="1150">
        <f>IFERROR(aktywa_pasywa!H55/aktywa_pasywa!H$94,0)</f>
        <v/>
      </c>
      <c r="I56" s="1150">
        <f>IFERROR(aktywa_pasywa!I55/aktywa_pasywa!I$94,0)</f>
        <v/>
      </c>
      <c r="J56">
        <f>IFERROR(aktywa_pasywa!J55/aktywa_pasywa!J$94,0)</f>
        <v/>
      </c>
      <c r="K56">
        <f>IFERROR(aktywa_pasywa!K55/aktywa_pasywa!K$94,0)</f>
        <v/>
      </c>
      <c r="L56">
        <f>IFERROR(aktywa_pasywa!L55/aktywa_pasywa!L$94,0)</f>
        <v/>
      </c>
      <c r="M56">
        <f>IFERROR(aktywa_pasywa!M55/aktywa_pasywa!M$94,0)</f>
        <v/>
      </c>
      <c r="N56">
        <f>IFERROR(aktywa_pasywa!N55/aktywa_pasywa!N$94,0)</f>
        <v/>
      </c>
      <c r="O56">
        <f>IFERROR(aktywa_pasywa!O55/aktywa_pasywa!O$94,0)</f>
        <v/>
      </c>
      <c r="P56">
        <f>IFERROR(aktywa_pasywa!P55/aktywa_pasywa!P$94,0)</f>
        <v/>
      </c>
      <c r="Q56">
        <f>IFERROR(aktywa_pasywa!Q55/aktywa_pasywa!Q$94,0)</f>
        <v/>
      </c>
      <c r="R56">
        <f>IFERROR(aktywa_pasywa!R55/aktywa_pasywa!R$94,0)</f>
        <v/>
      </c>
      <c r="S56">
        <f>IFERROR(aktywa_pasywa!S55/aktywa_pasywa!S$94,0)</f>
        <v/>
      </c>
      <c r="T56">
        <f>IFERROR(aktywa_pasywa!T55/aktywa_pasywa!T$94,0)</f>
        <v/>
      </c>
      <c r="U56">
        <f>IFERROR(aktywa_pasywa!U55/aktywa_pasywa!U$94,0)</f>
        <v/>
      </c>
    </row>
    <row r="57" ht="15" customFormat="1" customHeight="1" s="246">
      <c r="A57" s="207" t="inlineStr">
        <is>
          <t>IV</t>
        </is>
      </c>
      <c r="B57" s="377" t="inlineStr">
        <is>
          <t>Pozostałe kapitały (fundusze) rezerwowe</t>
        </is>
      </c>
      <c r="C57" s="1141">
        <f>IFERROR(aktywa_pasywa!C56/aktywa_pasywa!C$94,0)</f>
        <v/>
      </c>
      <c r="D57" s="1141">
        <f>IFERROR(aktywa_pasywa!D56/aktywa_pasywa!D$94,0)</f>
        <v/>
      </c>
      <c r="E57" s="1141">
        <f>IFERROR(aktywa_pasywa!E56/aktywa_pasywa!E$94,0)</f>
        <v/>
      </c>
      <c r="F57" s="1141">
        <f>IFERROR(aktywa_pasywa!F56/aktywa_pasywa!F$94,0)</f>
        <v/>
      </c>
      <c r="G57" s="1141">
        <f>IFERROR(aktywa_pasywa!G56/aktywa_pasywa!G$94,0)</f>
        <v/>
      </c>
      <c r="H57" s="1141">
        <f>IFERROR(aktywa_pasywa!H56/aktywa_pasywa!H$94,0)</f>
        <v/>
      </c>
      <c r="I57" s="1141">
        <f>IFERROR(aktywa_pasywa!I56/aktywa_pasywa!I$94,0)</f>
        <v/>
      </c>
      <c r="J57">
        <f>IFERROR(aktywa_pasywa!J56/aktywa_pasywa!J$94,0)</f>
        <v/>
      </c>
      <c r="K57">
        <f>IFERROR(aktywa_pasywa!K56/aktywa_pasywa!K$94,0)</f>
        <v/>
      </c>
      <c r="L57">
        <f>IFERROR(aktywa_pasywa!L56/aktywa_pasywa!L$94,0)</f>
        <v/>
      </c>
      <c r="M57">
        <f>IFERROR(aktywa_pasywa!M56/aktywa_pasywa!M$94,0)</f>
        <v/>
      </c>
      <c r="N57">
        <f>IFERROR(aktywa_pasywa!N56/aktywa_pasywa!N$94,0)</f>
        <v/>
      </c>
      <c r="O57">
        <f>IFERROR(aktywa_pasywa!O56/aktywa_pasywa!O$94,0)</f>
        <v/>
      </c>
      <c r="P57">
        <f>IFERROR(aktywa_pasywa!P56/aktywa_pasywa!P$94,0)</f>
        <v/>
      </c>
      <c r="Q57">
        <f>IFERROR(aktywa_pasywa!Q56/aktywa_pasywa!Q$94,0)</f>
        <v/>
      </c>
      <c r="R57">
        <f>IFERROR(aktywa_pasywa!R56/aktywa_pasywa!R$94,0)</f>
        <v/>
      </c>
      <c r="S57">
        <f>IFERROR(aktywa_pasywa!S56/aktywa_pasywa!S$94,0)</f>
        <v/>
      </c>
      <c r="T57">
        <f>IFERROR(aktywa_pasywa!T56/aktywa_pasywa!T$94,0)</f>
        <v/>
      </c>
      <c r="U57">
        <f>IFERROR(aktywa_pasywa!U56/aktywa_pasywa!U$94,0)</f>
        <v/>
      </c>
    </row>
    <row r="58" ht="15" customFormat="1" customHeight="1" s="246">
      <c r="A58" s="207" t="inlineStr">
        <is>
          <t>V</t>
        </is>
      </c>
      <c r="B58" s="377" t="inlineStr">
        <is>
          <t>Zysk (strata) z lat ubiegłych</t>
        </is>
      </c>
      <c r="C58" s="1141">
        <f>IFERROR(aktywa_pasywa!C57/aktywa_pasywa!C$94,0)</f>
        <v/>
      </c>
      <c r="D58" s="1141">
        <f>IFERROR(aktywa_pasywa!D57/aktywa_pasywa!D$94,0)</f>
        <v/>
      </c>
      <c r="E58" s="1141">
        <f>IFERROR(aktywa_pasywa!E57/aktywa_pasywa!E$94,0)</f>
        <v/>
      </c>
      <c r="F58" s="1141">
        <f>IFERROR(aktywa_pasywa!F57/aktywa_pasywa!F$94,0)</f>
        <v/>
      </c>
      <c r="G58" s="1141">
        <f>IFERROR(aktywa_pasywa!G57/aktywa_pasywa!G$94,0)</f>
        <v/>
      </c>
      <c r="H58" s="1141">
        <f>IFERROR(aktywa_pasywa!H57/aktywa_pasywa!H$94,0)</f>
        <v/>
      </c>
      <c r="I58" s="1141">
        <f>IFERROR(aktywa_pasywa!I57/aktywa_pasywa!I$94,0)</f>
        <v/>
      </c>
      <c r="J58">
        <f>IFERROR(aktywa_pasywa!J57/aktywa_pasywa!J$94,0)</f>
        <v/>
      </c>
      <c r="K58">
        <f>IFERROR(aktywa_pasywa!K57/aktywa_pasywa!K$94,0)</f>
        <v/>
      </c>
      <c r="L58">
        <f>IFERROR(aktywa_pasywa!L57/aktywa_pasywa!L$94,0)</f>
        <v/>
      </c>
      <c r="M58">
        <f>IFERROR(aktywa_pasywa!M57/aktywa_pasywa!M$94,0)</f>
        <v/>
      </c>
      <c r="N58">
        <f>IFERROR(aktywa_pasywa!N57/aktywa_pasywa!N$94,0)</f>
        <v/>
      </c>
      <c r="O58">
        <f>IFERROR(aktywa_pasywa!O57/aktywa_pasywa!O$94,0)</f>
        <v/>
      </c>
      <c r="P58">
        <f>IFERROR(aktywa_pasywa!P57/aktywa_pasywa!P$94,0)</f>
        <v/>
      </c>
      <c r="Q58">
        <f>IFERROR(aktywa_pasywa!Q57/aktywa_pasywa!Q$94,0)</f>
        <v/>
      </c>
      <c r="R58">
        <f>IFERROR(aktywa_pasywa!R57/aktywa_pasywa!R$94,0)</f>
        <v/>
      </c>
      <c r="S58">
        <f>IFERROR(aktywa_pasywa!S57/aktywa_pasywa!S$94,0)</f>
        <v/>
      </c>
      <c r="T58">
        <f>IFERROR(aktywa_pasywa!T57/aktywa_pasywa!T$94,0)</f>
        <v/>
      </c>
      <c r="U58">
        <f>IFERROR(aktywa_pasywa!U57/aktywa_pasywa!U$94,0)</f>
        <v/>
      </c>
    </row>
    <row r="59" ht="15" customFormat="1" customHeight="1" s="246">
      <c r="A59" s="207" t="inlineStr">
        <is>
          <t>VI</t>
        </is>
      </c>
      <c r="B59" s="377" t="inlineStr">
        <is>
          <t>Zysk (strata) netto</t>
        </is>
      </c>
      <c r="C59" s="1141">
        <f>IFERROR(aktywa_pasywa!C58/aktywa_pasywa!C$94,0)</f>
        <v/>
      </c>
      <c r="D59" s="1141">
        <f>IFERROR(aktywa_pasywa!D58/aktywa_pasywa!D$94,0)</f>
        <v/>
      </c>
      <c r="E59" s="1141">
        <f>IFERROR(aktywa_pasywa!E58/aktywa_pasywa!E$94,0)</f>
        <v/>
      </c>
      <c r="F59" s="1141">
        <f>IFERROR(aktywa_pasywa!F58/aktywa_pasywa!F$94,0)</f>
        <v/>
      </c>
      <c r="G59" s="1141">
        <f>IFERROR(aktywa_pasywa!G58/aktywa_pasywa!G$94,0)</f>
        <v/>
      </c>
      <c r="H59" s="1141">
        <f>IFERROR(aktywa_pasywa!H58/aktywa_pasywa!H$94,0)</f>
        <v/>
      </c>
      <c r="I59" s="1141">
        <f>IFERROR(aktywa_pasywa!I58/aktywa_pasywa!I$94,0)</f>
        <v/>
      </c>
      <c r="J59">
        <f>IFERROR(aktywa_pasywa!J58/aktywa_pasywa!J$94,0)</f>
        <v/>
      </c>
      <c r="K59">
        <f>IFERROR(aktywa_pasywa!K58/aktywa_pasywa!K$94,0)</f>
        <v/>
      </c>
      <c r="L59">
        <f>IFERROR(aktywa_pasywa!L58/aktywa_pasywa!L$94,0)</f>
        <v/>
      </c>
      <c r="M59">
        <f>IFERROR(aktywa_pasywa!M58/aktywa_pasywa!M$94,0)</f>
        <v/>
      </c>
      <c r="N59">
        <f>IFERROR(aktywa_pasywa!N58/aktywa_pasywa!N$94,0)</f>
        <v/>
      </c>
      <c r="O59">
        <f>IFERROR(aktywa_pasywa!O58/aktywa_pasywa!O$94,0)</f>
        <v/>
      </c>
      <c r="P59">
        <f>IFERROR(aktywa_pasywa!P58/aktywa_pasywa!P$94,0)</f>
        <v/>
      </c>
      <c r="Q59">
        <f>IFERROR(aktywa_pasywa!Q58/aktywa_pasywa!Q$94,0)</f>
        <v/>
      </c>
      <c r="R59">
        <f>IFERROR(aktywa_pasywa!R58/aktywa_pasywa!R$94,0)</f>
        <v/>
      </c>
      <c r="S59">
        <f>IFERROR(aktywa_pasywa!S58/aktywa_pasywa!S$94,0)</f>
        <v/>
      </c>
      <c r="T59">
        <f>IFERROR(aktywa_pasywa!T58/aktywa_pasywa!T$94,0)</f>
        <v/>
      </c>
      <c r="U59">
        <f>IFERROR(aktywa_pasywa!U58/aktywa_pasywa!U$94,0)</f>
        <v/>
      </c>
    </row>
    <row r="60" ht="22.5" customFormat="1" customHeight="1" s="246">
      <c r="A60" s="207" t="inlineStr">
        <is>
          <t>VII</t>
        </is>
      </c>
      <c r="B60" s="400" t="inlineStr">
        <is>
          <t>Odpisy z zysku netto w ciągu roku obrotowego (wielkość ujemna)</t>
        </is>
      </c>
      <c r="C60" s="1141">
        <f>IFERROR(aktywa_pasywa!C59/aktywa_pasywa!C$94,0)</f>
        <v/>
      </c>
      <c r="D60" s="1141">
        <f>IFERROR(aktywa_pasywa!D59/aktywa_pasywa!D$94,0)</f>
        <v/>
      </c>
      <c r="E60" s="1141">
        <f>IFERROR(aktywa_pasywa!E59/aktywa_pasywa!E$94,0)</f>
        <v/>
      </c>
      <c r="F60" s="1141">
        <f>IFERROR(aktywa_pasywa!F59/aktywa_pasywa!F$94,0)</f>
        <v/>
      </c>
      <c r="G60" s="1141">
        <f>IFERROR(aktywa_pasywa!G59/aktywa_pasywa!G$94,0)</f>
        <v/>
      </c>
      <c r="H60" s="1141">
        <f>IFERROR(aktywa_pasywa!H59/aktywa_pasywa!H$94,0)</f>
        <v/>
      </c>
      <c r="I60" s="1141">
        <f>IFERROR(aktywa_pasywa!I59/aktywa_pasywa!I$94,0)</f>
        <v/>
      </c>
      <c r="J60">
        <f>IFERROR(aktywa_pasywa!J59/aktywa_pasywa!J$94,0)</f>
        <v/>
      </c>
      <c r="K60">
        <f>IFERROR(aktywa_pasywa!K59/aktywa_pasywa!K$94,0)</f>
        <v/>
      </c>
      <c r="L60">
        <f>IFERROR(aktywa_pasywa!L59/aktywa_pasywa!L$94,0)</f>
        <v/>
      </c>
      <c r="M60">
        <f>IFERROR(aktywa_pasywa!M59/aktywa_pasywa!M$94,0)</f>
        <v/>
      </c>
      <c r="N60">
        <f>IFERROR(aktywa_pasywa!N59/aktywa_pasywa!N$94,0)</f>
        <v/>
      </c>
      <c r="O60">
        <f>IFERROR(aktywa_pasywa!O59/aktywa_pasywa!O$94,0)</f>
        <v/>
      </c>
      <c r="P60">
        <f>IFERROR(aktywa_pasywa!P59/aktywa_pasywa!P$94,0)</f>
        <v/>
      </c>
      <c r="Q60">
        <f>IFERROR(aktywa_pasywa!Q59/aktywa_pasywa!Q$94,0)</f>
        <v/>
      </c>
      <c r="R60">
        <f>IFERROR(aktywa_pasywa!R59/aktywa_pasywa!R$94,0)</f>
        <v/>
      </c>
      <c r="S60">
        <f>IFERROR(aktywa_pasywa!S59/aktywa_pasywa!S$94,0)</f>
        <v/>
      </c>
      <c r="T60">
        <f>IFERROR(aktywa_pasywa!T59/aktywa_pasywa!T$94,0)</f>
        <v/>
      </c>
      <c r="U60">
        <f>IFERROR(aktywa_pasywa!U59/aktywa_pasywa!U$94,0)</f>
        <v/>
      </c>
    </row>
    <row r="61" ht="15" customFormat="1" customHeight="1" s="246">
      <c r="A61" s="207" t="inlineStr">
        <is>
          <t>B</t>
        </is>
      </c>
      <c r="B61" s="377" t="inlineStr">
        <is>
          <t>B. Zobowiązania i rezerwy na zobowiązania</t>
        </is>
      </c>
      <c r="C61" s="1141">
        <f>C62+C66+C73+C92</f>
        <v/>
      </c>
      <c r="D61" s="1141">
        <f>D62+D66+D73+D92</f>
        <v/>
      </c>
      <c r="E61" s="1141">
        <f>E62+E66+E73+E92</f>
        <v/>
      </c>
      <c r="F61" s="1141">
        <f>F62+F66+F73+F92</f>
        <v/>
      </c>
      <c r="G61" s="1141">
        <f>G62+G66+G73+G92</f>
        <v/>
      </c>
      <c r="H61" s="1141">
        <f>H62+H66+H73+H92</f>
        <v/>
      </c>
      <c r="I61" s="1141">
        <f>I62+I66+I73+I92</f>
        <v/>
      </c>
      <c r="J61">
        <f>J62+J66+J73+J92</f>
        <v/>
      </c>
      <c r="K61">
        <f>K62+K66+K73+K92</f>
        <v/>
      </c>
      <c r="L61">
        <f>L62+L66+L73+L92</f>
        <v/>
      </c>
      <c r="M61">
        <f>M62+M66+M73+M92</f>
        <v/>
      </c>
      <c r="N61">
        <f>N62+N66+N73+N92</f>
        <v/>
      </c>
      <c r="O61">
        <f>O62+O66+O73+O92</f>
        <v/>
      </c>
      <c r="P61">
        <f>P62+P66+P73+P92</f>
        <v/>
      </c>
      <c r="Q61">
        <f>Q62+Q66+Q73+Q92</f>
        <v/>
      </c>
      <c r="R61">
        <f>R62+R66+R73+R92</f>
        <v/>
      </c>
      <c r="S61">
        <f>S62+S66+S73+S92</f>
        <v/>
      </c>
      <c r="T61">
        <f>T62+T66+T73+T92</f>
        <v/>
      </c>
      <c r="U61">
        <f>U62+U66+U73+U92</f>
        <v/>
      </c>
    </row>
    <row r="62" ht="15" customFormat="1" customHeight="1" s="246">
      <c r="A62" s="207" t="inlineStr">
        <is>
          <t>I</t>
        </is>
      </c>
      <c r="B62" s="377" t="inlineStr">
        <is>
          <t>Rezerwy na zobowiązania</t>
        </is>
      </c>
      <c r="C62" s="1141">
        <f>SUM(C63:C65)</f>
        <v/>
      </c>
      <c r="D62" s="1141">
        <f>SUM(D63:D65)</f>
        <v/>
      </c>
      <c r="E62" s="1141">
        <f>SUM(E63:E65)</f>
        <v/>
      </c>
      <c r="F62" s="1141">
        <f>SUM(F63:F65)</f>
        <v/>
      </c>
      <c r="G62" s="1141">
        <f>SUM(G63:G65)</f>
        <v/>
      </c>
      <c r="H62" s="1141">
        <f>SUM(H63:H65)</f>
        <v/>
      </c>
      <c r="I62" s="1141">
        <f>SUM(I63:I65)</f>
        <v/>
      </c>
      <c r="J62">
        <f>SUM(J63:J65)</f>
        <v/>
      </c>
      <c r="K62">
        <f>SUM(K63:K65)</f>
        <v/>
      </c>
      <c r="L62">
        <f>SUM(L63:L65)</f>
        <v/>
      </c>
      <c r="M62">
        <f>SUM(M63:M65)</f>
        <v/>
      </c>
      <c r="N62">
        <f>SUM(N63:N65)</f>
        <v/>
      </c>
      <c r="O62">
        <f>SUM(O63:O65)</f>
        <v/>
      </c>
      <c r="P62">
        <f>SUM(P63:P65)</f>
        <v/>
      </c>
      <c r="Q62">
        <f>SUM(Q63:Q65)</f>
        <v/>
      </c>
      <c r="R62">
        <f>SUM(R63:R65)</f>
        <v/>
      </c>
      <c r="S62">
        <f>SUM(S63:S65)</f>
        <v/>
      </c>
      <c r="T62">
        <f>SUM(T63:T65)</f>
        <v/>
      </c>
      <c r="U62">
        <f>SUM(U63:U65)</f>
        <v/>
      </c>
    </row>
    <row r="63" ht="15" customFormat="1" customHeight="1" s="246">
      <c r="A63" s="183" t="n">
        <v>1</v>
      </c>
      <c r="B63" s="401" t="inlineStr">
        <is>
          <t>Rezerwa z tytułu odroczonego podatku dochodowego</t>
        </is>
      </c>
      <c r="C63" s="1035">
        <f>IFERROR(aktywa_pasywa!C62/aktywa_pasywa!C$94,0)</f>
        <v/>
      </c>
      <c r="D63" s="1035">
        <f>IFERROR(aktywa_pasywa!D62/aktywa_pasywa!D$94,0)</f>
        <v/>
      </c>
      <c r="E63" s="1166">
        <f>IFERROR(aktywa_pasywa!E62/aktywa_pasywa!E$94,0)</f>
        <v/>
      </c>
      <c r="F63" s="1166">
        <f>IFERROR(aktywa_pasywa!F62/aktywa_pasywa!F$94,0)</f>
        <v/>
      </c>
      <c r="G63" s="1167">
        <f>IFERROR(aktywa_pasywa!G62/aktywa_pasywa!G$94,0)</f>
        <v/>
      </c>
      <c r="H63" s="1167">
        <f>IFERROR(aktywa_pasywa!H62/aktywa_pasywa!H$94,0)</f>
        <v/>
      </c>
      <c r="I63" s="1167">
        <f>IFERROR(aktywa_pasywa!I62/aktywa_pasywa!I$94,0)</f>
        <v/>
      </c>
      <c r="J63" s="246">
        <f>IFERROR(aktywa_pasywa!J62/aktywa_pasywa!J$94,0)</f>
        <v/>
      </c>
      <c r="K63">
        <f>IFERROR(aktywa_pasywa!K62/aktywa_pasywa!K$94,0)</f>
        <v/>
      </c>
      <c r="L63">
        <f>IFERROR(aktywa_pasywa!L62/aktywa_pasywa!L$94,0)</f>
        <v/>
      </c>
      <c r="M63">
        <f>IFERROR(aktywa_pasywa!M62/aktywa_pasywa!M$94,0)</f>
        <v/>
      </c>
      <c r="N63">
        <f>IFERROR(aktywa_pasywa!N62/aktywa_pasywa!N$94,0)</f>
        <v/>
      </c>
      <c r="O63">
        <f>IFERROR(aktywa_pasywa!O62/aktywa_pasywa!O$94,0)</f>
        <v/>
      </c>
      <c r="P63">
        <f>IFERROR(aktywa_pasywa!P62/aktywa_pasywa!P$94,0)</f>
        <v/>
      </c>
      <c r="Q63">
        <f>IFERROR(aktywa_pasywa!Q62/aktywa_pasywa!Q$94,0)</f>
        <v/>
      </c>
      <c r="R63">
        <f>IFERROR(aktywa_pasywa!R62/aktywa_pasywa!R$94,0)</f>
        <v/>
      </c>
      <c r="S63">
        <f>IFERROR(aktywa_pasywa!S62/aktywa_pasywa!S$94,0)</f>
        <v/>
      </c>
      <c r="T63">
        <f>IFERROR(aktywa_pasywa!T62/aktywa_pasywa!T$94,0)</f>
        <v/>
      </c>
      <c r="U63">
        <f>IFERROR(aktywa_pasywa!U62/aktywa_pasywa!U$94,0)</f>
        <v/>
      </c>
    </row>
    <row r="64" ht="15" customFormat="1" customHeight="1" s="246">
      <c r="A64" s="183" t="n">
        <v>2</v>
      </c>
      <c r="B64" s="401" t="inlineStr">
        <is>
          <t>Rezerwa na świadczenia emerytalne i podobne</t>
        </is>
      </c>
      <c r="C64" s="1035">
        <f>IFERROR(aktywa_pasywa!C63/aktywa_pasywa!C$94,0)</f>
        <v/>
      </c>
      <c r="D64" s="1035">
        <f>IFERROR(aktywa_pasywa!D63/aktywa_pasywa!D$94,0)</f>
        <v/>
      </c>
      <c r="E64" s="1166">
        <f>IFERROR(aktywa_pasywa!E63/aktywa_pasywa!E$94,0)</f>
        <v/>
      </c>
      <c r="F64" s="1166">
        <f>IFERROR(aktywa_pasywa!F63/aktywa_pasywa!F$94,0)</f>
        <v/>
      </c>
      <c r="G64" s="1167">
        <f>IFERROR(aktywa_pasywa!G63/aktywa_pasywa!G$94,0)</f>
        <v/>
      </c>
      <c r="H64" s="1167">
        <f>IFERROR(aktywa_pasywa!H63/aktywa_pasywa!H$94,0)</f>
        <v/>
      </c>
      <c r="I64" s="1167">
        <f>IFERROR(aktywa_pasywa!I63/aktywa_pasywa!I$94,0)</f>
        <v/>
      </c>
      <c r="J64" s="246">
        <f>IFERROR(aktywa_pasywa!J63/aktywa_pasywa!J$94,0)</f>
        <v/>
      </c>
      <c r="K64">
        <f>IFERROR(aktywa_pasywa!K63/aktywa_pasywa!K$94,0)</f>
        <v/>
      </c>
      <c r="L64">
        <f>IFERROR(aktywa_pasywa!L63/aktywa_pasywa!L$94,0)</f>
        <v/>
      </c>
      <c r="M64">
        <f>IFERROR(aktywa_pasywa!M63/aktywa_pasywa!M$94,0)</f>
        <v/>
      </c>
      <c r="N64">
        <f>IFERROR(aktywa_pasywa!N63/aktywa_pasywa!N$94,0)</f>
        <v/>
      </c>
      <c r="O64">
        <f>IFERROR(aktywa_pasywa!O63/aktywa_pasywa!O$94,0)</f>
        <v/>
      </c>
      <c r="P64">
        <f>IFERROR(aktywa_pasywa!P63/aktywa_pasywa!P$94,0)</f>
        <v/>
      </c>
      <c r="Q64">
        <f>IFERROR(aktywa_pasywa!Q63/aktywa_pasywa!Q$94,0)</f>
        <v/>
      </c>
      <c r="R64">
        <f>IFERROR(aktywa_pasywa!R63/aktywa_pasywa!R$94,0)</f>
        <v/>
      </c>
      <c r="S64">
        <f>IFERROR(aktywa_pasywa!S63/aktywa_pasywa!S$94,0)</f>
        <v/>
      </c>
      <c r="T64">
        <f>IFERROR(aktywa_pasywa!T63/aktywa_pasywa!T$94,0)</f>
        <v/>
      </c>
      <c r="U64">
        <f>IFERROR(aktywa_pasywa!U63/aktywa_pasywa!U$94,0)</f>
        <v/>
      </c>
    </row>
    <row r="65" ht="15" customFormat="1" customHeight="1" s="246">
      <c r="A65" s="183" t="n">
        <v>3</v>
      </c>
      <c r="B65" s="401" t="inlineStr">
        <is>
          <t>Pozostałe rezerwy</t>
        </is>
      </c>
      <c r="C65" s="1035">
        <f>IFERROR(aktywa_pasywa!C64/aktywa_pasywa!C$94,0)</f>
        <v/>
      </c>
      <c r="D65" s="1035">
        <f>IFERROR(aktywa_pasywa!D64/aktywa_pasywa!D$94,0)</f>
        <v/>
      </c>
      <c r="E65" s="1166">
        <f>IFERROR(aktywa_pasywa!E64/aktywa_pasywa!E$94,0)</f>
        <v/>
      </c>
      <c r="F65" s="1166">
        <f>IFERROR(aktywa_pasywa!F64/aktywa_pasywa!F$94,0)</f>
        <v/>
      </c>
      <c r="G65" s="1167">
        <f>IFERROR(aktywa_pasywa!G64/aktywa_pasywa!G$94,0)</f>
        <v/>
      </c>
      <c r="H65" s="1167">
        <f>IFERROR(aktywa_pasywa!H64/aktywa_pasywa!H$94,0)</f>
        <v/>
      </c>
      <c r="I65" s="1167">
        <f>IFERROR(aktywa_pasywa!I64/aktywa_pasywa!I$94,0)</f>
        <v/>
      </c>
      <c r="J65" s="246">
        <f>IFERROR(aktywa_pasywa!J64/aktywa_pasywa!J$94,0)</f>
        <v/>
      </c>
      <c r="K65">
        <f>IFERROR(aktywa_pasywa!K64/aktywa_pasywa!K$94,0)</f>
        <v/>
      </c>
      <c r="L65">
        <f>IFERROR(aktywa_pasywa!L64/aktywa_pasywa!L$94,0)</f>
        <v/>
      </c>
      <c r="M65">
        <f>IFERROR(aktywa_pasywa!M64/aktywa_pasywa!M$94,0)</f>
        <v/>
      </c>
      <c r="N65">
        <f>IFERROR(aktywa_pasywa!N64/aktywa_pasywa!N$94,0)</f>
        <v/>
      </c>
      <c r="O65">
        <f>IFERROR(aktywa_pasywa!O64/aktywa_pasywa!O$94,0)</f>
        <v/>
      </c>
      <c r="P65">
        <f>IFERROR(aktywa_pasywa!P64/aktywa_pasywa!P$94,0)</f>
        <v/>
      </c>
      <c r="Q65">
        <f>IFERROR(aktywa_pasywa!Q64/aktywa_pasywa!Q$94,0)</f>
        <v/>
      </c>
      <c r="R65">
        <f>IFERROR(aktywa_pasywa!R64/aktywa_pasywa!R$94,0)</f>
        <v/>
      </c>
      <c r="S65">
        <f>IFERROR(aktywa_pasywa!S64/aktywa_pasywa!S$94,0)</f>
        <v/>
      </c>
      <c r="T65">
        <f>IFERROR(aktywa_pasywa!T64/aktywa_pasywa!T$94,0)</f>
        <v/>
      </c>
      <c r="U65">
        <f>IFERROR(aktywa_pasywa!U64/aktywa_pasywa!U$94,0)</f>
        <v/>
      </c>
    </row>
    <row r="66" ht="15" customFormat="1" customHeight="1" s="246">
      <c r="A66" s="207" t="inlineStr">
        <is>
          <t>II</t>
        </is>
      </c>
      <c r="B66" s="377" t="inlineStr">
        <is>
          <t>Zobowiązania długoterminowe</t>
        </is>
      </c>
      <c r="C66" s="1141">
        <f>C67+C68</f>
        <v/>
      </c>
      <c r="D66" s="1141">
        <f>D67+D68</f>
        <v/>
      </c>
      <c r="E66" s="1141">
        <f>E67+E68</f>
        <v/>
      </c>
      <c r="F66" s="1141">
        <f>F67+F68</f>
        <v/>
      </c>
      <c r="G66" s="1141">
        <f>G67+G68</f>
        <v/>
      </c>
      <c r="H66" s="1141">
        <f>H67+H68</f>
        <v/>
      </c>
      <c r="I66" s="1141">
        <f>I67+I68</f>
        <v/>
      </c>
      <c r="J66">
        <f>J67+J68</f>
        <v/>
      </c>
      <c r="K66">
        <f>K67+K68</f>
        <v/>
      </c>
      <c r="L66">
        <f>L67+L68</f>
        <v/>
      </c>
      <c r="M66">
        <f>M67+M68</f>
        <v/>
      </c>
      <c r="N66">
        <f>N67+N68</f>
        <v/>
      </c>
      <c r="O66">
        <f>O67+O68</f>
        <v/>
      </c>
      <c r="P66">
        <f>P67+P68</f>
        <v/>
      </c>
      <c r="Q66">
        <f>Q67+Q68</f>
        <v/>
      </c>
      <c r="R66">
        <f>R67+R68</f>
        <v/>
      </c>
      <c r="S66">
        <f>S67+S68</f>
        <v/>
      </c>
      <c r="T66">
        <f>T67+T68</f>
        <v/>
      </c>
      <c r="U66">
        <f>U67+U68</f>
        <v/>
      </c>
    </row>
    <row r="67" ht="15" customFormat="1" customHeight="1" s="246">
      <c r="A67" s="183" t="n">
        <v>1</v>
      </c>
      <c r="B67" s="402" t="inlineStr">
        <is>
          <t>Wobec jednostek powiązanych</t>
        </is>
      </c>
      <c r="C67" s="1150">
        <f>IFERROR(aktywa_pasywa!C66/aktywa_pasywa!C$94,0)</f>
        <v/>
      </c>
      <c r="D67" s="1150">
        <f>IFERROR(aktywa_pasywa!D66/aktywa_pasywa!D$94,0)</f>
        <v/>
      </c>
      <c r="E67" s="1150">
        <f>IFERROR(aktywa_pasywa!E66/aktywa_pasywa!E$94,0)</f>
        <v/>
      </c>
      <c r="F67" s="1150">
        <f>IFERROR(aktywa_pasywa!F66/aktywa_pasywa!F$94,0)</f>
        <v/>
      </c>
      <c r="G67" s="1150">
        <f>IFERROR(aktywa_pasywa!G66/aktywa_pasywa!G$94,0)</f>
        <v/>
      </c>
      <c r="H67" s="1150">
        <f>IFERROR(aktywa_pasywa!H66/aktywa_pasywa!H$94,0)</f>
        <v/>
      </c>
      <c r="I67" s="1150">
        <f>IFERROR(aktywa_pasywa!I66/aktywa_pasywa!I$94,0)</f>
        <v/>
      </c>
      <c r="J67">
        <f>IFERROR(aktywa_pasywa!J66/aktywa_pasywa!J$94,0)</f>
        <v/>
      </c>
      <c r="K67">
        <f>IFERROR(aktywa_pasywa!K66/aktywa_pasywa!K$94,0)</f>
        <v/>
      </c>
      <c r="L67">
        <f>IFERROR(aktywa_pasywa!L66/aktywa_pasywa!L$94,0)</f>
        <v/>
      </c>
      <c r="M67">
        <f>IFERROR(aktywa_pasywa!M66/aktywa_pasywa!M$94,0)</f>
        <v/>
      </c>
      <c r="N67">
        <f>IFERROR(aktywa_pasywa!N66/aktywa_pasywa!N$94,0)</f>
        <v/>
      </c>
      <c r="O67">
        <f>IFERROR(aktywa_pasywa!O66/aktywa_pasywa!O$94,0)</f>
        <v/>
      </c>
      <c r="P67">
        <f>IFERROR(aktywa_pasywa!P66/aktywa_pasywa!P$94,0)</f>
        <v/>
      </c>
      <c r="Q67">
        <f>IFERROR(aktywa_pasywa!Q66/aktywa_pasywa!Q$94,0)</f>
        <v/>
      </c>
      <c r="R67">
        <f>IFERROR(aktywa_pasywa!R66/aktywa_pasywa!R$94,0)</f>
        <v/>
      </c>
      <c r="S67">
        <f>IFERROR(aktywa_pasywa!S66/aktywa_pasywa!S$94,0)</f>
        <v/>
      </c>
      <c r="T67">
        <f>IFERROR(aktywa_pasywa!T66/aktywa_pasywa!T$94,0)</f>
        <v/>
      </c>
      <c r="U67">
        <f>IFERROR(aktywa_pasywa!U66/aktywa_pasywa!U$94,0)</f>
        <v/>
      </c>
    </row>
    <row r="68" ht="15" customFormat="1" customHeight="1" s="246">
      <c r="A68" s="183" t="n">
        <v>2</v>
      </c>
      <c r="B68" s="402" t="inlineStr">
        <is>
          <t>Wobec pozostałych jednostek</t>
        </is>
      </c>
      <c r="C68" s="1168">
        <f>SUM(C69:C72)</f>
        <v/>
      </c>
      <c r="D68" s="1168">
        <f>SUM(D69:D72)</f>
        <v/>
      </c>
      <c r="E68" s="1168">
        <f>SUM(E69:E72)</f>
        <v/>
      </c>
      <c r="F68" s="1168">
        <f>SUM(F69:F72)</f>
        <v/>
      </c>
      <c r="G68" s="1168">
        <f>SUM(G69:G72)</f>
        <v/>
      </c>
      <c r="H68" s="1168">
        <f>SUM(H69:H72)</f>
        <v/>
      </c>
      <c r="I68" s="1168">
        <f>SUM(I69:I72)</f>
        <v/>
      </c>
      <c r="J68">
        <f>SUM(J69:J72)</f>
        <v/>
      </c>
      <c r="K68">
        <f>SUM(K69:K72)</f>
        <v/>
      </c>
      <c r="L68">
        <f>SUM(L69:L72)</f>
        <v/>
      </c>
      <c r="M68">
        <f>SUM(M69:M72)</f>
        <v/>
      </c>
      <c r="N68">
        <f>SUM(N69:N72)</f>
        <v/>
      </c>
      <c r="O68">
        <f>SUM(O69:O72)</f>
        <v/>
      </c>
      <c r="P68">
        <f>SUM(P69:P72)</f>
        <v/>
      </c>
      <c r="Q68">
        <f>SUM(Q69:Q72)</f>
        <v/>
      </c>
      <c r="R68">
        <f>SUM(R69:R72)</f>
        <v/>
      </c>
      <c r="S68">
        <f>SUM(S69:S72)</f>
        <v/>
      </c>
      <c r="T68">
        <f>SUM(T69:T72)</f>
        <v/>
      </c>
      <c r="U68">
        <f>SUM(U69:U72)</f>
        <v/>
      </c>
    </row>
    <row r="69" ht="15" customFormat="1" customHeight="1" s="246">
      <c r="A69" s="183" t="inlineStr">
        <is>
          <t>a)</t>
        </is>
      </c>
      <c r="B69" s="402" t="inlineStr">
        <is>
          <t>kredyty i pożyczki</t>
        </is>
      </c>
      <c r="C69" s="1150">
        <f>IFERROR(aktywa_pasywa!C68/aktywa_pasywa!C$94,0)</f>
        <v/>
      </c>
      <c r="D69" s="1150">
        <f>IFERROR(aktywa_pasywa!D68/aktywa_pasywa!D$94,0)</f>
        <v/>
      </c>
      <c r="E69" s="1150">
        <f>IFERROR(aktywa_pasywa!E68/aktywa_pasywa!E$94,0)</f>
        <v/>
      </c>
      <c r="F69" s="1150">
        <f>IFERROR(aktywa_pasywa!F68/aktywa_pasywa!F$94,0)</f>
        <v/>
      </c>
      <c r="G69" s="1150">
        <f>IFERROR(aktywa_pasywa!G68/aktywa_pasywa!G$94,0)</f>
        <v/>
      </c>
      <c r="H69" s="1150">
        <f>IFERROR(aktywa_pasywa!H68/aktywa_pasywa!H$94,0)</f>
        <v/>
      </c>
      <c r="I69" s="1150">
        <f>IFERROR(aktywa_pasywa!I68/aktywa_pasywa!I$94,0)</f>
        <v/>
      </c>
      <c r="J69">
        <f>IFERROR(aktywa_pasywa!J68/aktywa_pasywa!J$94,0)</f>
        <v/>
      </c>
      <c r="K69">
        <f>IFERROR(aktywa_pasywa!K68/aktywa_pasywa!K$94,0)</f>
        <v/>
      </c>
      <c r="L69">
        <f>IFERROR(aktywa_pasywa!L68/aktywa_pasywa!L$94,0)</f>
        <v/>
      </c>
      <c r="M69">
        <f>IFERROR(aktywa_pasywa!M68/aktywa_pasywa!M$94,0)</f>
        <v/>
      </c>
      <c r="N69">
        <f>IFERROR(aktywa_pasywa!N68/aktywa_pasywa!N$94,0)</f>
        <v/>
      </c>
      <c r="O69">
        <f>IFERROR(aktywa_pasywa!O68/aktywa_pasywa!O$94,0)</f>
        <v/>
      </c>
      <c r="P69">
        <f>IFERROR(aktywa_pasywa!P68/aktywa_pasywa!P$94,0)</f>
        <v/>
      </c>
      <c r="Q69">
        <f>IFERROR(aktywa_pasywa!Q68/aktywa_pasywa!Q$94,0)</f>
        <v/>
      </c>
      <c r="R69">
        <f>IFERROR(aktywa_pasywa!R68/aktywa_pasywa!R$94,0)</f>
        <v/>
      </c>
      <c r="S69">
        <f>IFERROR(aktywa_pasywa!S68/aktywa_pasywa!S$94,0)</f>
        <v/>
      </c>
      <c r="T69">
        <f>IFERROR(aktywa_pasywa!T68/aktywa_pasywa!T$94,0)</f>
        <v/>
      </c>
      <c r="U69">
        <f>IFERROR(aktywa_pasywa!U68/aktywa_pasywa!U$94,0)</f>
        <v/>
      </c>
    </row>
    <row r="70" ht="15" customFormat="1" customHeight="1" s="246">
      <c r="A70" s="183" t="inlineStr">
        <is>
          <t>b)</t>
        </is>
      </c>
      <c r="B70" s="402" t="inlineStr">
        <is>
          <t>z tytułu emisji dłużnych papierów wartościowych</t>
        </is>
      </c>
      <c r="C70" s="1150">
        <f>IFERROR(aktywa_pasywa!C69/aktywa_pasywa!C$94,0)</f>
        <v/>
      </c>
      <c r="D70" s="1150">
        <f>IFERROR(aktywa_pasywa!D69/aktywa_pasywa!D$94,0)</f>
        <v/>
      </c>
      <c r="E70" s="1150">
        <f>IFERROR(aktywa_pasywa!E69/aktywa_pasywa!E$94,0)</f>
        <v/>
      </c>
      <c r="F70" s="1150">
        <f>IFERROR(aktywa_pasywa!F69/aktywa_pasywa!F$94,0)</f>
        <v/>
      </c>
      <c r="G70" s="1150">
        <f>IFERROR(aktywa_pasywa!G69/aktywa_pasywa!G$94,0)</f>
        <v/>
      </c>
      <c r="H70" s="1150">
        <f>IFERROR(aktywa_pasywa!H69/aktywa_pasywa!H$94,0)</f>
        <v/>
      </c>
      <c r="I70" s="1150">
        <f>IFERROR(aktywa_pasywa!I69/aktywa_pasywa!I$94,0)</f>
        <v/>
      </c>
      <c r="J70">
        <f>IFERROR(aktywa_pasywa!J69/aktywa_pasywa!J$94,0)</f>
        <v/>
      </c>
      <c r="K70">
        <f>IFERROR(aktywa_pasywa!K69/aktywa_pasywa!K$94,0)</f>
        <v/>
      </c>
      <c r="L70">
        <f>IFERROR(aktywa_pasywa!L69/aktywa_pasywa!L$94,0)</f>
        <v/>
      </c>
      <c r="M70">
        <f>IFERROR(aktywa_pasywa!M69/aktywa_pasywa!M$94,0)</f>
        <v/>
      </c>
      <c r="N70">
        <f>IFERROR(aktywa_pasywa!N69/aktywa_pasywa!N$94,0)</f>
        <v/>
      </c>
      <c r="O70">
        <f>IFERROR(aktywa_pasywa!O69/aktywa_pasywa!O$94,0)</f>
        <v/>
      </c>
      <c r="P70">
        <f>IFERROR(aktywa_pasywa!P69/aktywa_pasywa!P$94,0)</f>
        <v/>
      </c>
      <c r="Q70">
        <f>IFERROR(aktywa_pasywa!Q69/aktywa_pasywa!Q$94,0)</f>
        <v/>
      </c>
      <c r="R70">
        <f>IFERROR(aktywa_pasywa!R69/aktywa_pasywa!R$94,0)</f>
        <v/>
      </c>
      <c r="S70">
        <f>IFERROR(aktywa_pasywa!S69/aktywa_pasywa!S$94,0)</f>
        <v/>
      </c>
      <c r="T70">
        <f>IFERROR(aktywa_pasywa!T69/aktywa_pasywa!T$94,0)</f>
        <v/>
      </c>
      <c r="U70">
        <f>IFERROR(aktywa_pasywa!U69/aktywa_pasywa!U$94,0)</f>
        <v/>
      </c>
    </row>
    <row r="71" ht="15" customFormat="1" customHeight="1" s="246">
      <c r="A71" s="183" t="inlineStr">
        <is>
          <t>c)</t>
        </is>
      </c>
      <c r="B71" s="402" t="inlineStr">
        <is>
          <t>inne zobowiązania finansowe</t>
        </is>
      </c>
      <c r="C71" s="1150">
        <f>IFERROR(aktywa_pasywa!C70/aktywa_pasywa!C$94,0)</f>
        <v/>
      </c>
      <c r="D71" s="1150">
        <f>IFERROR(aktywa_pasywa!D70/aktywa_pasywa!D$94,0)</f>
        <v/>
      </c>
      <c r="E71" s="1150">
        <f>IFERROR(aktywa_pasywa!E70/aktywa_pasywa!E$94,0)</f>
        <v/>
      </c>
      <c r="F71" s="1150">
        <f>IFERROR(aktywa_pasywa!F70/aktywa_pasywa!F$94,0)</f>
        <v/>
      </c>
      <c r="G71" s="1150">
        <f>IFERROR(aktywa_pasywa!G70/aktywa_pasywa!G$94,0)</f>
        <v/>
      </c>
      <c r="H71" s="1150">
        <f>IFERROR(aktywa_pasywa!H70/aktywa_pasywa!H$94,0)</f>
        <v/>
      </c>
      <c r="I71" s="1150">
        <f>IFERROR(aktywa_pasywa!I70/aktywa_pasywa!I$94,0)</f>
        <v/>
      </c>
      <c r="J71">
        <f>IFERROR(aktywa_pasywa!J70/aktywa_pasywa!J$94,0)</f>
        <v/>
      </c>
      <c r="K71">
        <f>IFERROR(aktywa_pasywa!K70/aktywa_pasywa!K$94,0)</f>
        <v/>
      </c>
      <c r="L71">
        <f>IFERROR(aktywa_pasywa!L70/aktywa_pasywa!L$94,0)</f>
        <v/>
      </c>
      <c r="M71">
        <f>IFERROR(aktywa_pasywa!M70/aktywa_pasywa!M$94,0)</f>
        <v/>
      </c>
      <c r="N71">
        <f>IFERROR(aktywa_pasywa!N70/aktywa_pasywa!N$94,0)</f>
        <v/>
      </c>
      <c r="O71">
        <f>IFERROR(aktywa_pasywa!O70/aktywa_pasywa!O$94,0)</f>
        <v/>
      </c>
      <c r="P71">
        <f>IFERROR(aktywa_pasywa!P70/aktywa_pasywa!P$94,0)</f>
        <v/>
      </c>
      <c r="Q71">
        <f>IFERROR(aktywa_pasywa!Q70/aktywa_pasywa!Q$94,0)</f>
        <v/>
      </c>
      <c r="R71">
        <f>IFERROR(aktywa_pasywa!R70/aktywa_pasywa!R$94,0)</f>
        <v/>
      </c>
      <c r="S71">
        <f>IFERROR(aktywa_pasywa!S70/aktywa_pasywa!S$94,0)</f>
        <v/>
      </c>
      <c r="T71">
        <f>IFERROR(aktywa_pasywa!T70/aktywa_pasywa!T$94,0)</f>
        <v/>
      </c>
      <c r="U71">
        <f>IFERROR(aktywa_pasywa!U70/aktywa_pasywa!U$94,0)</f>
        <v/>
      </c>
    </row>
    <row r="72" ht="15" customFormat="1" customHeight="1" s="246">
      <c r="A72" s="183" t="inlineStr">
        <is>
          <t>d)</t>
        </is>
      </c>
      <c r="B72" s="402" t="inlineStr">
        <is>
          <t>inne</t>
        </is>
      </c>
      <c r="C72" s="1150">
        <f>IFERROR(aktywa_pasywa!C71/aktywa_pasywa!C$94,0)</f>
        <v/>
      </c>
      <c r="D72" s="1150">
        <f>IFERROR(aktywa_pasywa!D71/aktywa_pasywa!D$94,0)</f>
        <v/>
      </c>
      <c r="E72" s="1150">
        <f>IFERROR(aktywa_pasywa!E71/aktywa_pasywa!E$94,0)</f>
        <v/>
      </c>
      <c r="F72" s="1150">
        <f>IFERROR(aktywa_pasywa!F71/aktywa_pasywa!F$94,0)</f>
        <v/>
      </c>
      <c r="G72" s="1150">
        <f>IFERROR(aktywa_pasywa!G71/aktywa_pasywa!G$94,0)</f>
        <v/>
      </c>
      <c r="H72" s="1150">
        <f>IFERROR(aktywa_pasywa!H71/aktywa_pasywa!H$94,0)</f>
        <v/>
      </c>
      <c r="I72" s="1150">
        <f>IFERROR(aktywa_pasywa!I71/aktywa_pasywa!I$94,0)</f>
        <v/>
      </c>
      <c r="J72">
        <f>IFERROR(aktywa_pasywa!J71/aktywa_pasywa!J$94,0)</f>
        <v/>
      </c>
      <c r="K72">
        <f>IFERROR(aktywa_pasywa!K71/aktywa_pasywa!K$94,0)</f>
        <v/>
      </c>
      <c r="L72">
        <f>IFERROR(aktywa_pasywa!L71/aktywa_pasywa!L$94,0)</f>
        <v/>
      </c>
      <c r="M72">
        <f>IFERROR(aktywa_pasywa!M71/aktywa_pasywa!M$94,0)</f>
        <v/>
      </c>
      <c r="N72">
        <f>IFERROR(aktywa_pasywa!N71/aktywa_pasywa!N$94,0)</f>
        <v/>
      </c>
      <c r="O72">
        <f>IFERROR(aktywa_pasywa!O71/aktywa_pasywa!O$94,0)</f>
        <v/>
      </c>
      <c r="P72">
        <f>IFERROR(aktywa_pasywa!P71/aktywa_pasywa!P$94,0)</f>
        <v/>
      </c>
      <c r="Q72">
        <f>IFERROR(aktywa_pasywa!Q71/aktywa_pasywa!Q$94,0)</f>
        <v/>
      </c>
      <c r="R72">
        <f>IFERROR(aktywa_pasywa!R71/aktywa_pasywa!R$94,0)</f>
        <v/>
      </c>
      <c r="S72">
        <f>IFERROR(aktywa_pasywa!S71/aktywa_pasywa!S$94,0)</f>
        <v/>
      </c>
      <c r="T72">
        <f>IFERROR(aktywa_pasywa!T71/aktywa_pasywa!T$94,0)</f>
        <v/>
      </c>
      <c r="U72">
        <f>IFERROR(aktywa_pasywa!U71/aktywa_pasywa!U$94,0)</f>
        <v/>
      </c>
    </row>
    <row r="73" ht="15" customFormat="1" customHeight="1" s="246">
      <c r="A73" s="338" t="inlineStr">
        <is>
          <t>III</t>
        </is>
      </c>
      <c r="B73" s="377" t="inlineStr">
        <is>
          <t>Zobowiązania krótkoterminowe</t>
        </is>
      </c>
      <c r="C73" s="1141">
        <f>C74+C79+C91</f>
        <v/>
      </c>
      <c r="D73" s="1141">
        <f>D74+D79+D91</f>
        <v/>
      </c>
      <c r="E73" s="1141">
        <f>E74+E79+E91</f>
        <v/>
      </c>
      <c r="F73" s="1141">
        <f>F74+F79+F91</f>
        <v/>
      </c>
      <c r="G73" s="1141">
        <f>G74+G79+G91</f>
        <v/>
      </c>
      <c r="H73" s="1141">
        <f>H74+H79+H91</f>
        <v/>
      </c>
      <c r="I73" s="1141">
        <f>I74+I79+I91</f>
        <v/>
      </c>
      <c r="J73">
        <f>J74+J79+J91</f>
        <v/>
      </c>
      <c r="K73">
        <f>K74+K79+K91</f>
        <v/>
      </c>
      <c r="L73">
        <f>L74+L79+L91</f>
        <v/>
      </c>
      <c r="M73">
        <f>M74+M79+M91</f>
        <v/>
      </c>
      <c r="N73">
        <f>N74+N79+N91</f>
        <v/>
      </c>
      <c r="O73">
        <f>O74+O79+O91</f>
        <v/>
      </c>
      <c r="P73">
        <f>P74+P79+P91</f>
        <v/>
      </c>
      <c r="Q73">
        <f>Q74+Q79+Q91</f>
        <v/>
      </c>
      <c r="R73">
        <f>R74+R79+R91</f>
        <v/>
      </c>
      <c r="S73">
        <f>S74+S79+S91</f>
        <v/>
      </c>
      <c r="T73">
        <f>T74+T79+T91</f>
        <v/>
      </c>
      <c r="U73">
        <f>U74+U79+U91</f>
        <v/>
      </c>
    </row>
    <row r="74" ht="15" customFormat="1" customHeight="1" s="246">
      <c r="A74" s="183" t="n">
        <v>1</v>
      </c>
      <c r="B74" s="402" t="inlineStr">
        <is>
          <t>Wobec jednostek powiązanych</t>
        </is>
      </c>
      <c r="C74" s="1150">
        <f>C75+C78</f>
        <v/>
      </c>
      <c r="D74" s="1150">
        <f>D75+D78</f>
        <v/>
      </c>
      <c r="E74" s="1150">
        <f>E75+E78</f>
        <v/>
      </c>
      <c r="F74" s="1150">
        <f>F75+F78</f>
        <v/>
      </c>
      <c r="G74" s="1150">
        <f>G75+G78</f>
        <v/>
      </c>
      <c r="H74" s="1150">
        <f>H75+H78</f>
        <v/>
      </c>
      <c r="I74" s="1150">
        <f>I75+I78</f>
        <v/>
      </c>
      <c r="J74">
        <f>J75+J78</f>
        <v/>
      </c>
      <c r="K74">
        <f>K75+K78</f>
        <v/>
      </c>
      <c r="L74">
        <f>L75+L78</f>
        <v/>
      </c>
      <c r="M74">
        <f>M75+M78</f>
        <v/>
      </c>
      <c r="N74">
        <f>N75+N78</f>
        <v/>
      </c>
      <c r="O74">
        <f>O75+O78</f>
        <v/>
      </c>
      <c r="P74">
        <f>P75+P78</f>
        <v/>
      </c>
      <c r="Q74">
        <f>Q75+Q78</f>
        <v/>
      </c>
      <c r="R74">
        <f>R75+R78</f>
        <v/>
      </c>
      <c r="S74">
        <f>S75+S78</f>
        <v/>
      </c>
      <c r="T74">
        <f>T75+T78</f>
        <v/>
      </c>
      <c r="U74">
        <f>U75+U78</f>
        <v/>
      </c>
    </row>
    <row r="75" ht="15" customFormat="1" customHeight="1" s="246">
      <c r="A75" s="183" t="inlineStr">
        <is>
          <t>a)</t>
        </is>
      </c>
      <c r="B75" s="402" t="inlineStr">
        <is>
          <t>z tytułu dostaw i usług, o okresie wymagalności:</t>
        </is>
      </c>
      <c r="C75" s="1150">
        <f>C76+C77</f>
        <v/>
      </c>
      <c r="D75" s="1150">
        <f>D76+D77</f>
        <v/>
      </c>
      <c r="E75" s="1150">
        <f>E76+E77</f>
        <v/>
      </c>
      <c r="F75" s="1150">
        <f>F76+F77</f>
        <v/>
      </c>
      <c r="G75" s="1150">
        <f>G76+G77</f>
        <v/>
      </c>
      <c r="H75" s="1150">
        <f>H76+H77</f>
        <v/>
      </c>
      <c r="I75" s="1150">
        <f>I76+I77</f>
        <v/>
      </c>
      <c r="J75">
        <f>J76+J77</f>
        <v/>
      </c>
      <c r="K75">
        <f>K76+K77</f>
        <v/>
      </c>
      <c r="L75">
        <f>L76+L77</f>
        <v/>
      </c>
      <c r="M75">
        <f>M76+M77</f>
        <v/>
      </c>
      <c r="N75">
        <f>N76+N77</f>
        <v/>
      </c>
      <c r="O75">
        <f>O76+O77</f>
        <v/>
      </c>
      <c r="P75">
        <f>P76+P77</f>
        <v/>
      </c>
      <c r="Q75">
        <f>Q76+Q77</f>
        <v/>
      </c>
      <c r="R75">
        <f>R76+R77</f>
        <v/>
      </c>
      <c r="S75">
        <f>S76+S77</f>
        <v/>
      </c>
      <c r="T75">
        <f>T76+T77</f>
        <v/>
      </c>
      <c r="U75">
        <f>U76+U77</f>
        <v/>
      </c>
    </row>
    <row r="76" ht="15" customFormat="1" customHeight="1" s="246">
      <c r="A76" s="183" t="inlineStr">
        <is>
          <t>-</t>
        </is>
      </c>
      <c r="B76" s="402" t="inlineStr">
        <is>
          <t>do 12 miesięcy</t>
        </is>
      </c>
      <c r="C76" s="1150">
        <f>IFERROR(aktywa_pasywa!C75/aktywa_pasywa!C$94,0)</f>
        <v/>
      </c>
      <c r="D76" s="1150">
        <f>IFERROR(aktywa_pasywa!D75/aktywa_pasywa!D$94,0)</f>
        <v/>
      </c>
      <c r="E76" s="1150">
        <f>IFERROR(aktywa_pasywa!E75/aktywa_pasywa!E$94,0)</f>
        <v/>
      </c>
      <c r="F76" s="1150">
        <f>IFERROR(aktywa_pasywa!F75/aktywa_pasywa!F$94,0)</f>
        <v/>
      </c>
      <c r="G76" s="1150">
        <f>IFERROR(aktywa_pasywa!G75/aktywa_pasywa!G$94,0)</f>
        <v/>
      </c>
      <c r="H76" s="1150">
        <f>IFERROR(aktywa_pasywa!H75/aktywa_pasywa!H$94,0)</f>
        <v/>
      </c>
      <c r="I76" s="1150">
        <f>IFERROR(aktywa_pasywa!I75/aktywa_pasywa!I$94,0)</f>
        <v/>
      </c>
      <c r="J76">
        <f>IFERROR(aktywa_pasywa!J75/aktywa_pasywa!J$94,0)</f>
        <v/>
      </c>
      <c r="K76">
        <f>IFERROR(aktywa_pasywa!K75/aktywa_pasywa!K$94,0)</f>
        <v/>
      </c>
      <c r="L76">
        <f>IFERROR(aktywa_pasywa!L75/aktywa_pasywa!L$94,0)</f>
        <v/>
      </c>
      <c r="M76">
        <f>IFERROR(aktywa_pasywa!M75/aktywa_pasywa!M$94,0)</f>
        <v/>
      </c>
      <c r="N76">
        <f>IFERROR(aktywa_pasywa!N75/aktywa_pasywa!N$94,0)</f>
        <v/>
      </c>
      <c r="O76">
        <f>IFERROR(aktywa_pasywa!O75/aktywa_pasywa!O$94,0)</f>
        <v/>
      </c>
      <c r="P76">
        <f>IFERROR(aktywa_pasywa!P75/aktywa_pasywa!P$94,0)</f>
        <v/>
      </c>
      <c r="Q76">
        <f>IFERROR(aktywa_pasywa!Q75/aktywa_pasywa!Q$94,0)</f>
        <v/>
      </c>
      <c r="R76">
        <f>IFERROR(aktywa_pasywa!R75/aktywa_pasywa!R$94,0)</f>
        <v/>
      </c>
      <c r="S76">
        <f>IFERROR(aktywa_pasywa!S75/aktywa_pasywa!S$94,0)</f>
        <v/>
      </c>
      <c r="T76">
        <f>IFERROR(aktywa_pasywa!T75/aktywa_pasywa!T$94,0)</f>
        <v/>
      </c>
      <c r="U76">
        <f>IFERROR(aktywa_pasywa!U75/aktywa_pasywa!U$94,0)</f>
        <v/>
      </c>
    </row>
    <row r="77" ht="15" customFormat="1" customHeight="1" s="246">
      <c r="A77" s="183" t="inlineStr">
        <is>
          <t>-</t>
        </is>
      </c>
      <c r="B77" s="402" t="inlineStr">
        <is>
          <t>powyżej 12 miesięcy</t>
        </is>
      </c>
      <c r="C77" s="1150">
        <f>IFERROR(aktywa_pasywa!C76/aktywa_pasywa!C$94,0)</f>
        <v/>
      </c>
      <c r="D77" s="1150">
        <f>IFERROR(aktywa_pasywa!D76/aktywa_pasywa!D$94,0)</f>
        <v/>
      </c>
      <c r="E77" s="1150">
        <f>IFERROR(aktywa_pasywa!E76/aktywa_pasywa!E$94,0)</f>
        <v/>
      </c>
      <c r="F77" s="1150">
        <f>IFERROR(aktywa_pasywa!F76/aktywa_pasywa!F$94,0)</f>
        <v/>
      </c>
      <c r="G77" s="1150">
        <f>IFERROR(aktywa_pasywa!G76/aktywa_pasywa!G$94,0)</f>
        <v/>
      </c>
      <c r="H77" s="1150">
        <f>IFERROR(aktywa_pasywa!H76/aktywa_pasywa!H$94,0)</f>
        <v/>
      </c>
      <c r="I77" s="1150">
        <f>IFERROR(aktywa_pasywa!I76/aktywa_pasywa!I$94,0)</f>
        <v/>
      </c>
      <c r="J77">
        <f>IFERROR(aktywa_pasywa!J76/aktywa_pasywa!J$94,0)</f>
        <v/>
      </c>
      <c r="K77">
        <f>IFERROR(aktywa_pasywa!K76/aktywa_pasywa!K$94,0)</f>
        <v/>
      </c>
      <c r="L77">
        <f>IFERROR(aktywa_pasywa!L76/aktywa_pasywa!L$94,0)</f>
        <v/>
      </c>
      <c r="M77">
        <f>IFERROR(aktywa_pasywa!M76/aktywa_pasywa!M$94,0)</f>
        <v/>
      </c>
      <c r="N77">
        <f>IFERROR(aktywa_pasywa!N76/aktywa_pasywa!N$94,0)</f>
        <v/>
      </c>
      <c r="O77">
        <f>IFERROR(aktywa_pasywa!O76/aktywa_pasywa!O$94,0)</f>
        <v/>
      </c>
      <c r="P77">
        <f>IFERROR(aktywa_pasywa!P76/aktywa_pasywa!P$94,0)</f>
        <v/>
      </c>
      <c r="Q77">
        <f>IFERROR(aktywa_pasywa!Q76/aktywa_pasywa!Q$94,0)</f>
        <v/>
      </c>
      <c r="R77">
        <f>IFERROR(aktywa_pasywa!R76/aktywa_pasywa!R$94,0)</f>
        <v/>
      </c>
      <c r="S77">
        <f>IFERROR(aktywa_pasywa!S76/aktywa_pasywa!S$94,0)</f>
        <v/>
      </c>
      <c r="T77">
        <f>IFERROR(aktywa_pasywa!T76/aktywa_pasywa!T$94,0)</f>
        <v/>
      </c>
      <c r="U77">
        <f>IFERROR(aktywa_pasywa!U76/aktywa_pasywa!U$94,0)</f>
        <v/>
      </c>
    </row>
    <row r="78" ht="15" customFormat="1" customHeight="1" s="246">
      <c r="A78" s="183" t="inlineStr">
        <is>
          <t>b)</t>
        </is>
      </c>
      <c r="B78" s="402" t="inlineStr">
        <is>
          <t>inne</t>
        </is>
      </c>
      <c r="C78" s="1150">
        <f>IFERROR(aktywa_pasywa!C77/aktywa_pasywa!C$94,0)</f>
        <v/>
      </c>
      <c r="D78" s="1150">
        <f>IFERROR(aktywa_pasywa!D77/aktywa_pasywa!D$94,0)</f>
        <v/>
      </c>
      <c r="E78" s="1150">
        <f>IFERROR(aktywa_pasywa!E77/aktywa_pasywa!E$94,0)</f>
        <v/>
      </c>
      <c r="F78" s="1150">
        <f>IFERROR(aktywa_pasywa!F77/aktywa_pasywa!F$94,0)</f>
        <v/>
      </c>
      <c r="G78" s="1150">
        <f>IFERROR(aktywa_pasywa!G77/aktywa_pasywa!G$94,0)</f>
        <v/>
      </c>
      <c r="H78" s="1150">
        <f>IFERROR(aktywa_pasywa!H77/aktywa_pasywa!H$94,0)</f>
        <v/>
      </c>
      <c r="I78" s="1150">
        <f>IFERROR(aktywa_pasywa!I77/aktywa_pasywa!I$94,0)</f>
        <v/>
      </c>
      <c r="J78">
        <f>IFERROR(aktywa_pasywa!J77/aktywa_pasywa!J$94,0)</f>
        <v/>
      </c>
      <c r="K78">
        <f>IFERROR(aktywa_pasywa!K77/aktywa_pasywa!K$94,0)</f>
        <v/>
      </c>
      <c r="L78">
        <f>IFERROR(aktywa_pasywa!L77/aktywa_pasywa!L$94,0)</f>
        <v/>
      </c>
      <c r="M78">
        <f>IFERROR(aktywa_pasywa!M77/aktywa_pasywa!M$94,0)</f>
        <v/>
      </c>
      <c r="N78">
        <f>IFERROR(aktywa_pasywa!N77/aktywa_pasywa!N$94,0)</f>
        <v/>
      </c>
      <c r="O78">
        <f>IFERROR(aktywa_pasywa!O77/aktywa_pasywa!O$94,0)</f>
        <v/>
      </c>
      <c r="P78">
        <f>IFERROR(aktywa_pasywa!P77/aktywa_pasywa!P$94,0)</f>
        <v/>
      </c>
      <c r="Q78">
        <f>IFERROR(aktywa_pasywa!Q77/aktywa_pasywa!Q$94,0)</f>
        <v/>
      </c>
      <c r="R78">
        <f>IFERROR(aktywa_pasywa!R77/aktywa_pasywa!R$94,0)</f>
        <v/>
      </c>
      <c r="S78">
        <f>IFERROR(aktywa_pasywa!S77/aktywa_pasywa!S$94,0)</f>
        <v/>
      </c>
      <c r="T78">
        <f>IFERROR(aktywa_pasywa!T77/aktywa_pasywa!T$94,0)</f>
        <v/>
      </c>
      <c r="U78">
        <f>IFERROR(aktywa_pasywa!U77/aktywa_pasywa!U$94,0)</f>
        <v/>
      </c>
    </row>
    <row r="79" ht="15" customFormat="1" customHeight="1" s="246">
      <c r="A79" s="162" t="n">
        <v>2</v>
      </c>
      <c r="B79" s="402" t="inlineStr">
        <is>
          <t>Wobec pozostałych jednostek</t>
        </is>
      </c>
      <c r="C79" s="1150">
        <f>C80+C81+C82+C83+C86+C87+C88+C89+C90</f>
        <v/>
      </c>
      <c r="D79" s="1150">
        <f>D80+D81+D82+D83+D86+D87+D88+D89+D90</f>
        <v/>
      </c>
      <c r="E79" s="1150">
        <f>E80+E81+E82+E83+E86+E87+E88+E89+E90</f>
        <v/>
      </c>
      <c r="F79" s="1150">
        <f>F80+F81+F82+F83+F86+F87+F88+F89+F90</f>
        <v/>
      </c>
      <c r="G79" s="1150">
        <f>G80+G81+G82+G83+G86+G87+G88+G89+G90</f>
        <v/>
      </c>
      <c r="H79" s="1150">
        <f>H80+H81+H82+H83+H86+H87+H88+H89+H90</f>
        <v/>
      </c>
      <c r="I79" s="1150">
        <f>I80+I81+I82+I83+I86+I87+I88+I89+I90</f>
        <v/>
      </c>
      <c r="J79">
        <f>J80+J81+J82+J83+J86+J87+J88+J89+J90</f>
        <v/>
      </c>
      <c r="K79">
        <f>K80+K81+K82+K83+K86+K87+K88+K89+K90</f>
        <v/>
      </c>
      <c r="L79">
        <f>L80+L81+L82+L83+L86+L87+L88+L89+L90</f>
        <v/>
      </c>
      <c r="M79">
        <f>M80+M81+M82+M83+M86+M87+M88+M89+M90</f>
        <v/>
      </c>
      <c r="N79">
        <f>N80+N81+N82+N83+N86+N87+N88+N89+N90</f>
        <v/>
      </c>
      <c r="O79">
        <f>O80+O81+O82+O83+O86+O87+O88+O89+O90</f>
        <v/>
      </c>
      <c r="P79">
        <f>P80+P81+P82+P83+P86+P87+P88+P89+P90</f>
        <v/>
      </c>
      <c r="Q79">
        <f>Q80+Q81+Q82+Q83+Q86+Q87+Q88+Q89+Q90</f>
        <v/>
      </c>
      <c r="R79">
        <f>R80+R81+R82+R83+R86+R87+R88+R89+R90</f>
        <v/>
      </c>
      <c r="S79">
        <f>S80+S81+S82+S83+S86+S87+S88+S89+S90</f>
        <v/>
      </c>
      <c r="T79">
        <f>T80+T81+T82+T83+T86+T87+T88+T89+T90</f>
        <v/>
      </c>
      <c r="U79">
        <f>U80+U81+U82+U83+U86+U87+U88+U89+U90</f>
        <v/>
      </c>
    </row>
    <row r="80" ht="15" customFormat="1" customHeight="1" s="246">
      <c r="A80" s="162" t="inlineStr">
        <is>
          <t>a)</t>
        </is>
      </c>
      <c r="B80" s="402" t="inlineStr">
        <is>
          <t>kredyty i pożyczki</t>
        </is>
      </c>
      <c r="C80" s="1150">
        <f>IFERROR(aktywa_pasywa!C79/aktywa_pasywa!C$94,0)</f>
        <v/>
      </c>
      <c r="D80" s="1150">
        <f>IFERROR(aktywa_pasywa!D79/aktywa_pasywa!D$94,0)</f>
        <v/>
      </c>
      <c r="E80" s="1150">
        <f>IFERROR(aktywa_pasywa!E79/aktywa_pasywa!E$94,0)</f>
        <v/>
      </c>
      <c r="F80" s="1150">
        <f>IFERROR(aktywa_pasywa!F79/aktywa_pasywa!F$94,0)</f>
        <v/>
      </c>
      <c r="G80" s="1150">
        <f>IFERROR(aktywa_pasywa!G79/aktywa_pasywa!G$94,0)</f>
        <v/>
      </c>
      <c r="H80" s="1150">
        <f>IFERROR(aktywa_pasywa!H79/aktywa_pasywa!H$94,0)</f>
        <v/>
      </c>
      <c r="I80" s="1150">
        <f>IFERROR(aktywa_pasywa!I79/aktywa_pasywa!I$94,0)</f>
        <v/>
      </c>
      <c r="J80">
        <f>IFERROR(aktywa_pasywa!J79/aktywa_pasywa!J$94,0)</f>
        <v/>
      </c>
      <c r="K80">
        <f>IFERROR(aktywa_pasywa!K79/aktywa_pasywa!K$94,0)</f>
        <v/>
      </c>
      <c r="L80">
        <f>IFERROR(aktywa_pasywa!L79/aktywa_pasywa!L$94,0)</f>
        <v/>
      </c>
      <c r="M80">
        <f>IFERROR(aktywa_pasywa!M79/aktywa_pasywa!M$94,0)</f>
        <v/>
      </c>
      <c r="N80">
        <f>IFERROR(aktywa_pasywa!N79/aktywa_pasywa!N$94,0)</f>
        <v/>
      </c>
      <c r="O80">
        <f>IFERROR(aktywa_pasywa!O79/aktywa_pasywa!O$94,0)</f>
        <v/>
      </c>
      <c r="P80">
        <f>IFERROR(aktywa_pasywa!P79/aktywa_pasywa!P$94,0)</f>
        <v/>
      </c>
      <c r="Q80">
        <f>IFERROR(aktywa_pasywa!Q79/aktywa_pasywa!Q$94,0)</f>
        <v/>
      </c>
      <c r="R80">
        <f>IFERROR(aktywa_pasywa!R79/aktywa_pasywa!R$94,0)</f>
        <v/>
      </c>
      <c r="S80">
        <f>IFERROR(aktywa_pasywa!S79/aktywa_pasywa!S$94,0)</f>
        <v/>
      </c>
      <c r="T80">
        <f>IFERROR(aktywa_pasywa!T79/aktywa_pasywa!T$94,0)</f>
        <v/>
      </c>
      <c r="U80">
        <f>IFERROR(aktywa_pasywa!U79/aktywa_pasywa!U$94,0)</f>
        <v/>
      </c>
    </row>
    <row r="81" ht="15" customFormat="1" customHeight="1" s="246">
      <c r="A81" s="162" t="inlineStr">
        <is>
          <t>b)</t>
        </is>
      </c>
      <c r="B81" s="402" t="inlineStr">
        <is>
          <t>z tytułu emisji dłużnych papierów wartościowych</t>
        </is>
      </c>
      <c r="C81" s="1150">
        <f>IFERROR(aktywa_pasywa!C80/aktywa_pasywa!C$94,0)</f>
        <v/>
      </c>
      <c r="D81" s="1150">
        <f>IFERROR(aktywa_pasywa!D80/aktywa_pasywa!D$94,0)</f>
        <v/>
      </c>
      <c r="E81" s="1150">
        <f>IFERROR(aktywa_pasywa!E80/aktywa_pasywa!E$94,0)</f>
        <v/>
      </c>
      <c r="F81" s="1150">
        <f>IFERROR(aktywa_pasywa!F80/aktywa_pasywa!F$94,0)</f>
        <v/>
      </c>
      <c r="G81" s="1150">
        <f>IFERROR(aktywa_pasywa!G80/aktywa_pasywa!G$94,0)</f>
        <v/>
      </c>
      <c r="H81" s="1150">
        <f>IFERROR(aktywa_pasywa!H80/aktywa_pasywa!H$94,0)</f>
        <v/>
      </c>
      <c r="I81" s="1150">
        <f>IFERROR(aktywa_pasywa!I80/aktywa_pasywa!I$94,0)</f>
        <v/>
      </c>
      <c r="J81">
        <f>IFERROR(aktywa_pasywa!J80/aktywa_pasywa!J$94,0)</f>
        <v/>
      </c>
      <c r="K81">
        <f>IFERROR(aktywa_pasywa!K80/aktywa_pasywa!K$94,0)</f>
        <v/>
      </c>
      <c r="L81">
        <f>IFERROR(aktywa_pasywa!L80/aktywa_pasywa!L$94,0)</f>
        <v/>
      </c>
      <c r="M81">
        <f>IFERROR(aktywa_pasywa!M80/aktywa_pasywa!M$94,0)</f>
        <v/>
      </c>
      <c r="N81">
        <f>IFERROR(aktywa_pasywa!N80/aktywa_pasywa!N$94,0)</f>
        <v/>
      </c>
      <c r="O81">
        <f>IFERROR(aktywa_pasywa!O80/aktywa_pasywa!O$94,0)</f>
        <v/>
      </c>
      <c r="P81">
        <f>IFERROR(aktywa_pasywa!P80/aktywa_pasywa!P$94,0)</f>
        <v/>
      </c>
      <c r="Q81">
        <f>IFERROR(aktywa_pasywa!Q80/aktywa_pasywa!Q$94,0)</f>
        <v/>
      </c>
      <c r="R81">
        <f>IFERROR(aktywa_pasywa!R80/aktywa_pasywa!R$94,0)</f>
        <v/>
      </c>
      <c r="S81">
        <f>IFERROR(aktywa_pasywa!S80/aktywa_pasywa!S$94,0)</f>
        <v/>
      </c>
      <c r="T81">
        <f>IFERROR(aktywa_pasywa!T80/aktywa_pasywa!T$94,0)</f>
        <v/>
      </c>
      <c r="U81">
        <f>IFERROR(aktywa_pasywa!U80/aktywa_pasywa!U$94,0)</f>
        <v/>
      </c>
    </row>
    <row r="82" ht="15" customFormat="1" customHeight="1" s="246">
      <c r="A82" s="162" t="inlineStr">
        <is>
          <t>c)</t>
        </is>
      </c>
      <c r="B82" s="402" t="inlineStr">
        <is>
          <t>inne zobowiązania finansowe</t>
        </is>
      </c>
      <c r="C82" s="1150">
        <f>IFERROR(aktywa_pasywa!C81/aktywa_pasywa!C$94,0)</f>
        <v/>
      </c>
      <c r="D82" s="1150">
        <f>IFERROR(aktywa_pasywa!D81/aktywa_pasywa!D$94,0)</f>
        <v/>
      </c>
      <c r="E82" s="1150">
        <f>IFERROR(aktywa_pasywa!E81/aktywa_pasywa!E$94,0)</f>
        <v/>
      </c>
      <c r="F82" s="1150">
        <f>IFERROR(aktywa_pasywa!F81/aktywa_pasywa!F$94,0)</f>
        <v/>
      </c>
      <c r="G82" s="1150">
        <f>IFERROR(aktywa_pasywa!G81/aktywa_pasywa!G$94,0)</f>
        <v/>
      </c>
      <c r="H82" s="1150">
        <f>IFERROR(aktywa_pasywa!H81/aktywa_pasywa!H$94,0)</f>
        <v/>
      </c>
      <c r="I82" s="1150">
        <f>IFERROR(aktywa_pasywa!I81/aktywa_pasywa!I$94,0)</f>
        <v/>
      </c>
      <c r="J82">
        <f>IFERROR(aktywa_pasywa!J81/aktywa_pasywa!J$94,0)</f>
        <v/>
      </c>
      <c r="K82">
        <f>IFERROR(aktywa_pasywa!K81/aktywa_pasywa!K$94,0)</f>
        <v/>
      </c>
      <c r="L82">
        <f>IFERROR(aktywa_pasywa!L81/aktywa_pasywa!L$94,0)</f>
        <v/>
      </c>
      <c r="M82">
        <f>IFERROR(aktywa_pasywa!M81/aktywa_pasywa!M$94,0)</f>
        <v/>
      </c>
      <c r="N82">
        <f>IFERROR(aktywa_pasywa!N81/aktywa_pasywa!N$94,0)</f>
        <v/>
      </c>
      <c r="O82">
        <f>IFERROR(aktywa_pasywa!O81/aktywa_pasywa!O$94,0)</f>
        <v/>
      </c>
      <c r="P82">
        <f>IFERROR(aktywa_pasywa!P81/aktywa_pasywa!P$94,0)</f>
        <v/>
      </c>
      <c r="Q82">
        <f>IFERROR(aktywa_pasywa!Q81/aktywa_pasywa!Q$94,0)</f>
        <v/>
      </c>
      <c r="R82">
        <f>IFERROR(aktywa_pasywa!R81/aktywa_pasywa!R$94,0)</f>
        <v/>
      </c>
      <c r="S82">
        <f>IFERROR(aktywa_pasywa!S81/aktywa_pasywa!S$94,0)</f>
        <v/>
      </c>
      <c r="T82">
        <f>IFERROR(aktywa_pasywa!T81/aktywa_pasywa!T$94,0)</f>
        <v/>
      </c>
      <c r="U82">
        <f>IFERROR(aktywa_pasywa!U81/aktywa_pasywa!U$94,0)</f>
        <v/>
      </c>
    </row>
    <row r="83" ht="15" customFormat="1" customHeight="1" s="246">
      <c r="A83" s="162" t="inlineStr">
        <is>
          <t>d)</t>
        </is>
      </c>
      <c r="B83" s="402" t="inlineStr">
        <is>
          <t>z tytułu dostaw i usług, o okresie wymagalności:</t>
        </is>
      </c>
      <c r="C83" s="1150">
        <f>C84+C85</f>
        <v/>
      </c>
      <c r="D83" s="1150">
        <f>D84+D85</f>
        <v/>
      </c>
      <c r="E83" s="1150">
        <f>E84+E85</f>
        <v/>
      </c>
      <c r="F83" s="1150">
        <f>F84+F85</f>
        <v/>
      </c>
      <c r="G83" s="1150">
        <f>G84+G85</f>
        <v/>
      </c>
      <c r="H83" s="1150">
        <f>H84+H85</f>
        <v/>
      </c>
      <c r="I83" s="1150">
        <f>I84+I85</f>
        <v/>
      </c>
      <c r="J83">
        <f>J84+J85</f>
        <v/>
      </c>
      <c r="K83">
        <f>K84+K85</f>
        <v/>
      </c>
      <c r="L83">
        <f>L84+L85</f>
        <v/>
      </c>
      <c r="M83">
        <f>M84+M85</f>
        <v/>
      </c>
      <c r="N83">
        <f>N84+N85</f>
        <v/>
      </c>
      <c r="O83">
        <f>O84+O85</f>
        <v/>
      </c>
      <c r="P83">
        <f>P84+P85</f>
        <v/>
      </c>
      <c r="Q83">
        <f>Q84+Q85</f>
        <v/>
      </c>
      <c r="R83">
        <f>R84+R85</f>
        <v/>
      </c>
      <c r="S83">
        <f>S84+S85</f>
        <v/>
      </c>
      <c r="T83">
        <f>T84+T85</f>
        <v/>
      </c>
      <c r="U83">
        <f>U84+U85</f>
        <v/>
      </c>
    </row>
    <row r="84" ht="15" customFormat="1" customHeight="1" s="246">
      <c r="A84" s="162" t="inlineStr">
        <is>
          <t>-</t>
        </is>
      </c>
      <c r="B84" s="402" t="inlineStr">
        <is>
          <t>do 12 miesięcy</t>
        </is>
      </c>
      <c r="C84" s="1150">
        <f>IFERROR(aktywa_pasywa!C83/aktywa_pasywa!C$94,0)</f>
        <v/>
      </c>
      <c r="D84" s="1150">
        <f>IFERROR(aktywa_pasywa!D83/aktywa_pasywa!D$94,0)</f>
        <v/>
      </c>
      <c r="E84" s="1150">
        <f>IFERROR(aktywa_pasywa!E83/aktywa_pasywa!E$94,0)</f>
        <v/>
      </c>
      <c r="F84" s="1150">
        <f>IFERROR(aktywa_pasywa!F83/aktywa_pasywa!F$94,0)</f>
        <v/>
      </c>
      <c r="G84" s="1150">
        <f>IFERROR(aktywa_pasywa!G83/aktywa_pasywa!G$94,0)</f>
        <v/>
      </c>
      <c r="H84" s="1150">
        <f>IFERROR(aktywa_pasywa!H83/aktywa_pasywa!H$94,0)</f>
        <v/>
      </c>
      <c r="I84" s="1150">
        <f>IFERROR(aktywa_pasywa!I83/aktywa_pasywa!I$94,0)</f>
        <v/>
      </c>
      <c r="J84">
        <f>IFERROR(aktywa_pasywa!J83/aktywa_pasywa!J$94,0)</f>
        <v/>
      </c>
      <c r="K84">
        <f>IFERROR(aktywa_pasywa!K83/aktywa_pasywa!K$94,0)</f>
        <v/>
      </c>
      <c r="L84">
        <f>IFERROR(aktywa_pasywa!L83/aktywa_pasywa!L$94,0)</f>
        <v/>
      </c>
      <c r="M84">
        <f>IFERROR(aktywa_pasywa!M83/aktywa_pasywa!M$94,0)</f>
        <v/>
      </c>
      <c r="N84">
        <f>IFERROR(aktywa_pasywa!N83/aktywa_pasywa!N$94,0)</f>
        <v/>
      </c>
      <c r="O84">
        <f>IFERROR(aktywa_pasywa!O83/aktywa_pasywa!O$94,0)</f>
        <v/>
      </c>
      <c r="P84">
        <f>IFERROR(aktywa_pasywa!P83/aktywa_pasywa!P$94,0)</f>
        <v/>
      </c>
      <c r="Q84">
        <f>IFERROR(aktywa_pasywa!Q83/aktywa_pasywa!Q$94,0)</f>
        <v/>
      </c>
      <c r="R84">
        <f>IFERROR(aktywa_pasywa!R83/aktywa_pasywa!R$94,0)</f>
        <v/>
      </c>
      <c r="S84">
        <f>IFERROR(aktywa_pasywa!S83/aktywa_pasywa!S$94,0)</f>
        <v/>
      </c>
      <c r="T84">
        <f>IFERROR(aktywa_pasywa!T83/aktywa_pasywa!T$94,0)</f>
        <v/>
      </c>
      <c r="U84">
        <f>IFERROR(aktywa_pasywa!U83/aktywa_pasywa!U$94,0)</f>
        <v/>
      </c>
    </row>
    <row r="85" ht="15" customFormat="1" customHeight="1" s="246">
      <c r="A85" s="162" t="inlineStr">
        <is>
          <t>-</t>
        </is>
      </c>
      <c r="B85" s="402" t="inlineStr">
        <is>
          <t>powyżej 12 miesięcy</t>
        </is>
      </c>
      <c r="C85" s="1150">
        <f>IFERROR(aktywa_pasywa!C84/aktywa_pasywa!C$94,0)</f>
        <v/>
      </c>
      <c r="D85" s="1150">
        <f>IFERROR(aktywa_pasywa!D84/aktywa_pasywa!D$94,0)</f>
        <v/>
      </c>
      <c r="E85" s="1150">
        <f>IFERROR(aktywa_pasywa!E84/aktywa_pasywa!E$94,0)</f>
        <v/>
      </c>
      <c r="F85" s="1150">
        <f>IFERROR(aktywa_pasywa!F84/aktywa_pasywa!F$94,0)</f>
        <v/>
      </c>
      <c r="G85" s="1150">
        <f>IFERROR(aktywa_pasywa!G84/aktywa_pasywa!G$94,0)</f>
        <v/>
      </c>
      <c r="H85" s="1150">
        <f>IFERROR(aktywa_pasywa!H84/aktywa_pasywa!H$94,0)</f>
        <v/>
      </c>
      <c r="I85" s="1150">
        <f>IFERROR(aktywa_pasywa!I84/aktywa_pasywa!I$94,0)</f>
        <v/>
      </c>
      <c r="J85">
        <f>IFERROR(aktywa_pasywa!J84/aktywa_pasywa!J$94,0)</f>
        <v/>
      </c>
      <c r="K85">
        <f>IFERROR(aktywa_pasywa!K84/aktywa_pasywa!K$94,0)</f>
        <v/>
      </c>
      <c r="L85">
        <f>IFERROR(aktywa_pasywa!L84/aktywa_pasywa!L$94,0)</f>
        <v/>
      </c>
      <c r="M85">
        <f>IFERROR(aktywa_pasywa!M84/aktywa_pasywa!M$94,0)</f>
        <v/>
      </c>
      <c r="N85">
        <f>IFERROR(aktywa_pasywa!N84/aktywa_pasywa!N$94,0)</f>
        <v/>
      </c>
      <c r="O85">
        <f>IFERROR(aktywa_pasywa!O84/aktywa_pasywa!O$94,0)</f>
        <v/>
      </c>
      <c r="P85">
        <f>IFERROR(aktywa_pasywa!P84/aktywa_pasywa!P$94,0)</f>
        <v/>
      </c>
      <c r="Q85">
        <f>IFERROR(aktywa_pasywa!Q84/aktywa_pasywa!Q$94,0)</f>
        <v/>
      </c>
      <c r="R85">
        <f>IFERROR(aktywa_pasywa!R84/aktywa_pasywa!R$94,0)</f>
        <v/>
      </c>
      <c r="S85">
        <f>IFERROR(aktywa_pasywa!S84/aktywa_pasywa!S$94,0)</f>
        <v/>
      </c>
      <c r="T85">
        <f>IFERROR(aktywa_pasywa!T84/aktywa_pasywa!T$94,0)</f>
        <v/>
      </c>
      <c r="U85">
        <f>IFERROR(aktywa_pasywa!U84/aktywa_pasywa!U$94,0)</f>
        <v/>
      </c>
    </row>
    <row r="86" ht="15" customFormat="1" customHeight="1" s="246">
      <c r="A86" s="162" t="inlineStr">
        <is>
          <t>e)</t>
        </is>
      </c>
      <c r="B86" s="402" t="inlineStr">
        <is>
          <t>zaliczki otrzymane na dostawy</t>
        </is>
      </c>
      <c r="C86" s="1150">
        <f>IFERROR(aktywa_pasywa!C85/aktywa_pasywa!C$94,0)</f>
        <v/>
      </c>
      <c r="D86" s="1150">
        <f>IFERROR(aktywa_pasywa!D85/aktywa_pasywa!D$94,0)</f>
        <v/>
      </c>
      <c r="E86" s="1150">
        <f>IFERROR(aktywa_pasywa!E85/aktywa_pasywa!E$94,0)</f>
        <v/>
      </c>
      <c r="F86" s="1150">
        <f>IFERROR(aktywa_pasywa!F85/aktywa_pasywa!F$94,0)</f>
        <v/>
      </c>
      <c r="G86" s="1150">
        <f>IFERROR(aktywa_pasywa!G85/aktywa_pasywa!G$94,0)</f>
        <v/>
      </c>
      <c r="H86" s="1150">
        <f>IFERROR(aktywa_pasywa!H85/aktywa_pasywa!H$94,0)</f>
        <v/>
      </c>
      <c r="I86" s="1150">
        <f>IFERROR(aktywa_pasywa!I85/aktywa_pasywa!I$94,0)</f>
        <v/>
      </c>
      <c r="J86">
        <f>IFERROR(aktywa_pasywa!J85/aktywa_pasywa!J$94,0)</f>
        <v/>
      </c>
      <c r="K86">
        <f>IFERROR(aktywa_pasywa!K85/aktywa_pasywa!K$94,0)</f>
        <v/>
      </c>
      <c r="L86">
        <f>IFERROR(aktywa_pasywa!L85/aktywa_pasywa!L$94,0)</f>
        <v/>
      </c>
      <c r="M86">
        <f>IFERROR(aktywa_pasywa!M85/aktywa_pasywa!M$94,0)</f>
        <v/>
      </c>
      <c r="N86">
        <f>IFERROR(aktywa_pasywa!N85/aktywa_pasywa!N$94,0)</f>
        <v/>
      </c>
      <c r="O86">
        <f>IFERROR(aktywa_pasywa!O85/aktywa_pasywa!O$94,0)</f>
        <v/>
      </c>
      <c r="P86">
        <f>IFERROR(aktywa_pasywa!P85/aktywa_pasywa!P$94,0)</f>
        <v/>
      </c>
      <c r="Q86">
        <f>IFERROR(aktywa_pasywa!Q85/aktywa_pasywa!Q$94,0)</f>
        <v/>
      </c>
      <c r="R86">
        <f>IFERROR(aktywa_pasywa!R85/aktywa_pasywa!R$94,0)</f>
        <v/>
      </c>
      <c r="S86">
        <f>IFERROR(aktywa_pasywa!S85/aktywa_pasywa!S$94,0)</f>
        <v/>
      </c>
      <c r="T86">
        <f>IFERROR(aktywa_pasywa!T85/aktywa_pasywa!T$94,0)</f>
        <v/>
      </c>
      <c r="U86">
        <f>IFERROR(aktywa_pasywa!U85/aktywa_pasywa!U$94,0)</f>
        <v/>
      </c>
    </row>
    <row r="87" ht="15" customFormat="1" customHeight="1" s="246">
      <c r="A87" s="162" t="inlineStr">
        <is>
          <t>f)</t>
        </is>
      </c>
      <c r="B87" s="402" t="inlineStr">
        <is>
          <t>zobowiązania wekslowe</t>
        </is>
      </c>
      <c r="C87" s="1150">
        <f>IFERROR(aktywa_pasywa!C86/aktywa_pasywa!C$94,0)</f>
        <v/>
      </c>
      <c r="D87" s="1150">
        <f>IFERROR(aktywa_pasywa!D86/aktywa_pasywa!D$94,0)</f>
        <v/>
      </c>
      <c r="E87" s="1150">
        <f>IFERROR(aktywa_pasywa!E86/aktywa_pasywa!E$94,0)</f>
        <v/>
      </c>
      <c r="F87" s="1150">
        <f>IFERROR(aktywa_pasywa!F86/aktywa_pasywa!F$94,0)</f>
        <v/>
      </c>
      <c r="G87" s="1150">
        <f>IFERROR(aktywa_pasywa!G86/aktywa_pasywa!G$94,0)</f>
        <v/>
      </c>
      <c r="H87" s="1150">
        <f>IFERROR(aktywa_pasywa!H86/aktywa_pasywa!H$94,0)</f>
        <v/>
      </c>
      <c r="I87" s="1150">
        <f>IFERROR(aktywa_pasywa!I86/aktywa_pasywa!I$94,0)</f>
        <v/>
      </c>
      <c r="J87">
        <f>IFERROR(aktywa_pasywa!J86/aktywa_pasywa!J$94,0)</f>
        <v/>
      </c>
      <c r="K87">
        <f>IFERROR(aktywa_pasywa!K86/aktywa_pasywa!K$94,0)</f>
        <v/>
      </c>
      <c r="L87">
        <f>IFERROR(aktywa_pasywa!L86/aktywa_pasywa!L$94,0)</f>
        <v/>
      </c>
      <c r="M87">
        <f>IFERROR(aktywa_pasywa!M86/aktywa_pasywa!M$94,0)</f>
        <v/>
      </c>
      <c r="N87">
        <f>IFERROR(aktywa_pasywa!N86/aktywa_pasywa!N$94,0)</f>
        <v/>
      </c>
      <c r="O87">
        <f>IFERROR(aktywa_pasywa!O86/aktywa_pasywa!O$94,0)</f>
        <v/>
      </c>
      <c r="P87">
        <f>IFERROR(aktywa_pasywa!P86/aktywa_pasywa!P$94,0)</f>
        <v/>
      </c>
      <c r="Q87">
        <f>IFERROR(aktywa_pasywa!Q86/aktywa_pasywa!Q$94,0)</f>
        <v/>
      </c>
      <c r="R87">
        <f>IFERROR(aktywa_pasywa!R86/aktywa_pasywa!R$94,0)</f>
        <v/>
      </c>
      <c r="S87">
        <f>IFERROR(aktywa_pasywa!S86/aktywa_pasywa!S$94,0)</f>
        <v/>
      </c>
      <c r="T87">
        <f>IFERROR(aktywa_pasywa!T86/aktywa_pasywa!T$94,0)</f>
        <v/>
      </c>
      <c r="U87">
        <f>IFERROR(aktywa_pasywa!U86/aktywa_pasywa!U$94,0)</f>
        <v/>
      </c>
    </row>
    <row r="88" ht="15" customFormat="1" customHeight="1" s="246">
      <c r="A88" s="162" t="inlineStr">
        <is>
          <t>g)</t>
        </is>
      </c>
      <c r="B88" s="402" t="inlineStr">
        <is>
          <t>z tytułu podatków, ceł, ubezpieczeń i innych świadczeń</t>
        </is>
      </c>
      <c r="C88" s="1150">
        <f>IFERROR(aktywa_pasywa!C87/aktywa_pasywa!C$94,0)</f>
        <v/>
      </c>
      <c r="D88" s="1150">
        <f>IFERROR(aktywa_pasywa!D87/aktywa_pasywa!D$94,0)</f>
        <v/>
      </c>
      <c r="E88" s="1150">
        <f>IFERROR(aktywa_pasywa!E87/aktywa_pasywa!E$94,0)</f>
        <v/>
      </c>
      <c r="F88" s="1150">
        <f>IFERROR(aktywa_pasywa!F87/aktywa_pasywa!F$94,0)</f>
        <v/>
      </c>
      <c r="G88" s="1150">
        <f>IFERROR(aktywa_pasywa!G87/aktywa_pasywa!G$94,0)</f>
        <v/>
      </c>
      <c r="H88" s="1150">
        <f>IFERROR(aktywa_pasywa!H87/aktywa_pasywa!H$94,0)</f>
        <v/>
      </c>
      <c r="I88" s="1150">
        <f>IFERROR(aktywa_pasywa!I87/aktywa_pasywa!I$94,0)</f>
        <v/>
      </c>
      <c r="J88">
        <f>IFERROR(aktywa_pasywa!J87/aktywa_pasywa!J$94,0)</f>
        <v/>
      </c>
      <c r="K88">
        <f>IFERROR(aktywa_pasywa!K87/aktywa_pasywa!K$94,0)</f>
        <v/>
      </c>
      <c r="L88">
        <f>IFERROR(aktywa_pasywa!L87/aktywa_pasywa!L$94,0)</f>
        <v/>
      </c>
      <c r="M88">
        <f>IFERROR(aktywa_pasywa!M87/aktywa_pasywa!M$94,0)</f>
        <v/>
      </c>
      <c r="N88">
        <f>IFERROR(aktywa_pasywa!N87/aktywa_pasywa!N$94,0)</f>
        <v/>
      </c>
      <c r="O88">
        <f>IFERROR(aktywa_pasywa!O87/aktywa_pasywa!O$94,0)</f>
        <v/>
      </c>
      <c r="P88">
        <f>IFERROR(aktywa_pasywa!P87/aktywa_pasywa!P$94,0)</f>
        <v/>
      </c>
      <c r="Q88">
        <f>IFERROR(aktywa_pasywa!Q87/aktywa_pasywa!Q$94,0)</f>
        <v/>
      </c>
      <c r="R88">
        <f>IFERROR(aktywa_pasywa!R87/aktywa_pasywa!R$94,0)</f>
        <v/>
      </c>
      <c r="S88">
        <f>IFERROR(aktywa_pasywa!S87/aktywa_pasywa!S$94,0)</f>
        <v/>
      </c>
      <c r="T88">
        <f>IFERROR(aktywa_pasywa!T87/aktywa_pasywa!T$94,0)</f>
        <v/>
      </c>
      <c r="U88">
        <f>IFERROR(aktywa_pasywa!U87/aktywa_pasywa!U$94,0)</f>
        <v/>
      </c>
    </row>
    <row r="89" ht="15" customFormat="1" customHeight="1" s="246">
      <c r="A89" s="162" t="inlineStr">
        <is>
          <t>h)</t>
        </is>
      </c>
      <c r="B89" s="402" t="inlineStr">
        <is>
          <t>z tytułu wynagrodzeń</t>
        </is>
      </c>
      <c r="C89" s="1150">
        <f>IFERROR(aktywa_pasywa!C88/aktywa_pasywa!C$94,0)</f>
        <v/>
      </c>
      <c r="D89" s="1150">
        <f>IFERROR(aktywa_pasywa!D88/aktywa_pasywa!D$94,0)</f>
        <v/>
      </c>
      <c r="E89" s="1150">
        <f>IFERROR(aktywa_pasywa!E88/aktywa_pasywa!E$94,0)</f>
        <v/>
      </c>
      <c r="F89" s="1150">
        <f>IFERROR(aktywa_pasywa!F88/aktywa_pasywa!F$94,0)</f>
        <v/>
      </c>
      <c r="G89" s="1150">
        <f>IFERROR(aktywa_pasywa!G88/aktywa_pasywa!G$94,0)</f>
        <v/>
      </c>
      <c r="H89" s="1150">
        <f>IFERROR(aktywa_pasywa!H88/aktywa_pasywa!H$94,0)</f>
        <v/>
      </c>
      <c r="I89" s="1150">
        <f>IFERROR(aktywa_pasywa!I88/aktywa_pasywa!I$94,0)</f>
        <v/>
      </c>
      <c r="J89">
        <f>IFERROR(aktywa_pasywa!J88/aktywa_pasywa!J$94,0)</f>
        <v/>
      </c>
      <c r="K89">
        <f>IFERROR(aktywa_pasywa!K88/aktywa_pasywa!K$94,0)</f>
        <v/>
      </c>
      <c r="L89">
        <f>IFERROR(aktywa_pasywa!L88/aktywa_pasywa!L$94,0)</f>
        <v/>
      </c>
      <c r="M89">
        <f>IFERROR(aktywa_pasywa!M88/aktywa_pasywa!M$94,0)</f>
        <v/>
      </c>
      <c r="N89">
        <f>IFERROR(aktywa_pasywa!N88/aktywa_pasywa!N$94,0)</f>
        <v/>
      </c>
      <c r="O89">
        <f>IFERROR(aktywa_pasywa!O88/aktywa_pasywa!O$94,0)</f>
        <v/>
      </c>
      <c r="P89">
        <f>IFERROR(aktywa_pasywa!P88/aktywa_pasywa!P$94,0)</f>
        <v/>
      </c>
      <c r="Q89">
        <f>IFERROR(aktywa_pasywa!Q88/aktywa_pasywa!Q$94,0)</f>
        <v/>
      </c>
      <c r="R89">
        <f>IFERROR(aktywa_pasywa!R88/aktywa_pasywa!R$94,0)</f>
        <v/>
      </c>
      <c r="S89">
        <f>IFERROR(aktywa_pasywa!S88/aktywa_pasywa!S$94,0)</f>
        <v/>
      </c>
      <c r="T89">
        <f>IFERROR(aktywa_pasywa!T88/aktywa_pasywa!T$94,0)</f>
        <v/>
      </c>
      <c r="U89">
        <f>IFERROR(aktywa_pasywa!U88/aktywa_pasywa!U$94,0)</f>
        <v/>
      </c>
    </row>
    <row r="90" ht="15" customFormat="1" customHeight="1" s="246">
      <c r="A90" s="162" t="inlineStr">
        <is>
          <t>i)</t>
        </is>
      </c>
      <c r="B90" s="402" t="inlineStr">
        <is>
          <t>inne</t>
        </is>
      </c>
      <c r="C90" s="1150">
        <f>IFERROR(aktywa_pasywa!C89/aktywa_pasywa!C$94,0)</f>
        <v/>
      </c>
      <c r="D90" s="1150">
        <f>IFERROR(aktywa_pasywa!D89/aktywa_pasywa!D$94,0)</f>
        <v/>
      </c>
      <c r="E90" s="1150">
        <f>IFERROR(aktywa_pasywa!E89/aktywa_pasywa!E$94,0)</f>
        <v/>
      </c>
      <c r="F90" s="1150">
        <f>IFERROR(aktywa_pasywa!F89/aktywa_pasywa!F$94,0)</f>
        <v/>
      </c>
      <c r="G90" s="1150">
        <f>IFERROR(aktywa_pasywa!G89/aktywa_pasywa!G$94,0)</f>
        <v/>
      </c>
      <c r="H90" s="1150">
        <f>IFERROR(aktywa_pasywa!H89/aktywa_pasywa!H$94,0)</f>
        <v/>
      </c>
      <c r="I90" s="1150">
        <f>IFERROR(aktywa_pasywa!I89/aktywa_pasywa!I$94,0)</f>
        <v/>
      </c>
      <c r="J90">
        <f>IFERROR(aktywa_pasywa!J89/aktywa_pasywa!J$94,0)</f>
        <v/>
      </c>
      <c r="K90">
        <f>IFERROR(aktywa_pasywa!K89/aktywa_pasywa!K$94,0)</f>
        <v/>
      </c>
      <c r="L90">
        <f>IFERROR(aktywa_pasywa!L89/aktywa_pasywa!L$94,0)</f>
        <v/>
      </c>
      <c r="M90">
        <f>IFERROR(aktywa_pasywa!M89/aktywa_pasywa!M$94,0)</f>
        <v/>
      </c>
      <c r="N90">
        <f>IFERROR(aktywa_pasywa!N89/aktywa_pasywa!N$94,0)</f>
        <v/>
      </c>
      <c r="O90">
        <f>IFERROR(aktywa_pasywa!O89/aktywa_pasywa!O$94,0)</f>
        <v/>
      </c>
      <c r="P90">
        <f>IFERROR(aktywa_pasywa!P89/aktywa_pasywa!P$94,0)</f>
        <v/>
      </c>
      <c r="Q90">
        <f>IFERROR(aktywa_pasywa!Q89/aktywa_pasywa!Q$94,0)</f>
        <v/>
      </c>
      <c r="R90">
        <f>IFERROR(aktywa_pasywa!R89/aktywa_pasywa!R$94,0)</f>
        <v/>
      </c>
      <c r="S90">
        <f>IFERROR(aktywa_pasywa!S89/aktywa_pasywa!S$94,0)</f>
        <v/>
      </c>
      <c r="T90">
        <f>IFERROR(aktywa_pasywa!T89/aktywa_pasywa!T$94,0)</f>
        <v/>
      </c>
      <c r="U90">
        <f>IFERROR(aktywa_pasywa!U89/aktywa_pasywa!U$94,0)</f>
        <v/>
      </c>
    </row>
    <row r="91" ht="15" customFormat="1" customHeight="1" s="246">
      <c r="A91" s="162" t="n">
        <v>3</v>
      </c>
      <c r="B91" s="402" t="inlineStr">
        <is>
          <t>Fundusze specjalne</t>
        </is>
      </c>
      <c r="C91" s="1150">
        <f>IFERROR(aktywa_pasywa!C90/aktywa_pasywa!C$94,0)</f>
        <v/>
      </c>
      <c r="D91" s="1150">
        <f>IFERROR(aktywa_pasywa!D90/aktywa_pasywa!D$94,0)</f>
        <v/>
      </c>
      <c r="E91" s="1150">
        <f>IFERROR(aktywa_pasywa!E90/aktywa_pasywa!E$94,0)</f>
        <v/>
      </c>
      <c r="F91" s="1150">
        <f>IFERROR(aktywa_pasywa!F90/aktywa_pasywa!F$94,0)</f>
        <v/>
      </c>
      <c r="G91" s="1150">
        <f>IFERROR(aktywa_pasywa!G90/aktywa_pasywa!G$94,0)</f>
        <v/>
      </c>
      <c r="H91" s="1150">
        <f>IFERROR(aktywa_pasywa!H90/aktywa_pasywa!H$94,0)</f>
        <v/>
      </c>
      <c r="I91" s="1150">
        <f>IFERROR(aktywa_pasywa!I90/aktywa_pasywa!I$94,0)</f>
        <v/>
      </c>
      <c r="J91">
        <f>IFERROR(aktywa_pasywa!J90/aktywa_pasywa!J$94,0)</f>
        <v/>
      </c>
      <c r="K91">
        <f>IFERROR(aktywa_pasywa!K90/aktywa_pasywa!K$94,0)</f>
        <v/>
      </c>
      <c r="L91">
        <f>IFERROR(aktywa_pasywa!L90/aktywa_pasywa!L$94,0)</f>
        <v/>
      </c>
      <c r="M91">
        <f>IFERROR(aktywa_pasywa!M90/aktywa_pasywa!M$94,0)</f>
        <v/>
      </c>
      <c r="N91">
        <f>IFERROR(aktywa_pasywa!N90/aktywa_pasywa!N$94,0)</f>
        <v/>
      </c>
      <c r="O91">
        <f>IFERROR(aktywa_pasywa!O90/aktywa_pasywa!O$94,0)</f>
        <v/>
      </c>
      <c r="P91">
        <f>IFERROR(aktywa_pasywa!P90/aktywa_pasywa!P$94,0)</f>
        <v/>
      </c>
      <c r="Q91">
        <f>IFERROR(aktywa_pasywa!Q90/aktywa_pasywa!Q$94,0)</f>
        <v/>
      </c>
      <c r="R91">
        <f>IFERROR(aktywa_pasywa!R90/aktywa_pasywa!R$94,0)</f>
        <v/>
      </c>
      <c r="S91">
        <f>IFERROR(aktywa_pasywa!S90/aktywa_pasywa!S$94,0)</f>
        <v/>
      </c>
      <c r="T91">
        <f>IFERROR(aktywa_pasywa!T90/aktywa_pasywa!T$94,0)</f>
        <v/>
      </c>
      <c r="U91">
        <f>IFERROR(aktywa_pasywa!U90/aktywa_pasywa!U$94,0)</f>
        <v/>
      </c>
    </row>
    <row r="92" ht="15" customFormat="1" customHeight="1" s="246">
      <c r="A92" s="207" t="inlineStr">
        <is>
          <t>IV</t>
        </is>
      </c>
      <c r="B92" s="379" t="inlineStr">
        <is>
          <t>Rozliczenia międzyokresowe</t>
        </is>
      </c>
      <c r="C92" s="1141">
        <f>SUM(C93:C94)</f>
        <v/>
      </c>
      <c r="D92" s="1141">
        <f>SUM(D93:D94)</f>
        <v/>
      </c>
      <c r="E92" s="1141">
        <f>SUM(E93:E94)</f>
        <v/>
      </c>
      <c r="F92" s="1141">
        <f>SUM(F93:F94)</f>
        <v/>
      </c>
      <c r="G92" s="1141">
        <f>SUM(G93:G94)</f>
        <v/>
      </c>
      <c r="H92" s="1141">
        <f>SUM(H93:H94)</f>
        <v/>
      </c>
      <c r="I92" s="1141">
        <f>SUM(I93:I94)</f>
        <v/>
      </c>
      <c r="J92">
        <f>SUM(J93:J94)</f>
        <v/>
      </c>
      <c r="K92">
        <f>SUM(K93:K94)</f>
        <v/>
      </c>
      <c r="L92">
        <f>SUM(L93:L94)</f>
        <v/>
      </c>
      <c r="M92">
        <f>SUM(M93:M94)</f>
        <v/>
      </c>
      <c r="N92">
        <f>SUM(N93:N94)</f>
        <v/>
      </c>
      <c r="O92">
        <f>SUM(O93:O94)</f>
        <v/>
      </c>
      <c r="P92">
        <f>SUM(P93:P94)</f>
        <v/>
      </c>
      <c r="Q92">
        <f>SUM(Q93:Q94)</f>
        <v/>
      </c>
      <c r="R92">
        <f>SUM(R93:R94)</f>
        <v/>
      </c>
      <c r="S92">
        <f>SUM(S93:S94)</f>
        <v/>
      </c>
      <c r="T92">
        <f>SUM(T93:T94)</f>
        <v/>
      </c>
      <c r="U92">
        <f>SUM(U93:U94)</f>
        <v/>
      </c>
    </row>
    <row r="93" ht="15" customFormat="1" customHeight="1" s="246">
      <c r="A93" s="183" t="n">
        <v>1</v>
      </c>
      <c r="B93" s="401" t="inlineStr">
        <is>
          <t>Ujemna wartość firmy</t>
        </is>
      </c>
      <c r="C93" s="1150">
        <f>IFERROR(aktywa_pasywa!C92/aktywa_pasywa!C$94,0)</f>
        <v/>
      </c>
      <c r="D93" s="1150">
        <f>IFERROR(aktywa_pasywa!D92/aktywa_pasywa!D$94,0)</f>
        <v/>
      </c>
      <c r="E93" s="1150">
        <f>IFERROR(aktywa_pasywa!E92/aktywa_pasywa!E$94,0)</f>
        <v/>
      </c>
      <c r="F93" s="1150">
        <f>IFERROR(aktywa_pasywa!F92/aktywa_pasywa!F$94,0)</f>
        <v/>
      </c>
      <c r="G93" s="1150">
        <f>IFERROR(aktywa_pasywa!G92/aktywa_pasywa!G$94,0)</f>
        <v/>
      </c>
      <c r="H93" s="1150">
        <f>IFERROR(aktywa_pasywa!H92/aktywa_pasywa!H$94,0)</f>
        <v/>
      </c>
      <c r="I93" s="1150">
        <f>IFERROR(aktywa_pasywa!I92/aktywa_pasywa!I$94,0)</f>
        <v/>
      </c>
      <c r="J93">
        <f>IFERROR(aktywa_pasywa!J92/aktywa_pasywa!J$94,0)</f>
        <v/>
      </c>
      <c r="K93">
        <f>IFERROR(aktywa_pasywa!K92/aktywa_pasywa!K$94,0)</f>
        <v/>
      </c>
      <c r="L93">
        <f>IFERROR(aktywa_pasywa!L92/aktywa_pasywa!L$94,0)</f>
        <v/>
      </c>
      <c r="M93">
        <f>IFERROR(aktywa_pasywa!M92/aktywa_pasywa!M$94,0)</f>
        <v/>
      </c>
      <c r="N93">
        <f>IFERROR(aktywa_pasywa!N92/aktywa_pasywa!N$94,0)</f>
        <v/>
      </c>
      <c r="O93">
        <f>IFERROR(aktywa_pasywa!O92/aktywa_pasywa!O$94,0)</f>
        <v/>
      </c>
      <c r="P93">
        <f>IFERROR(aktywa_pasywa!P92/aktywa_pasywa!P$94,0)</f>
        <v/>
      </c>
      <c r="Q93">
        <f>IFERROR(aktywa_pasywa!Q92/aktywa_pasywa!Q$94,0)</f>
        <v/>
      </c>
      <c r="R93">
        <f>IFERROR(aktywa_pasywa!R92/aktywa_pasywa!R$94,0)</f>
        <v/>
      </c>
      <c r="S93">
        <f>IFERROR(aktywa_pasywa!S92/aktywa_pasywa!S$94,0)</f>
        <v/>
      </c>
      <c r="T93">
        <f>IFERROR(aktywa_pasywa!T92/aktywa_pasywa!T$94,0)</f>
        <v/>
      </c>
      <c r="U93">
        <f>IFERROR(aktywa_pasywa!U92/aktywa_pasywa!U$94,0)</f>
        <v/>
      </c>
    </row>
    <row r="94" ht="15" customFormat="1" customHeight="1" s="246" thickBot="1">
      <c r="A94" s="403" t="n">
        <v>2</v>
      </c>
      <c r="B94" s="401" t="inlineStr">
        <is>
          <t>Inne rozliczenia międzyokresowe</t>
        </is>
      </c>
      <c r="C94" s="1169">
        <f>IFERROR(aktywa_pasywa!C93/aktywa_pasywa!C$94,0)</f>
        <v/>
      </c>
      <c r="D94" s="1150">
        <f>IFERROR(aktywa_pasywa!D93/aktywa_pasywa!D$94,0)</f>
        <v/>
      </c>
      <c r="E94" s="1150">
        <f>IFERROR(aktywa_pasywa!E93/aktywa_pasywa!E$94,0)</f>
        <v/>
      </c>
      <c r="F94" s="1150">
        <f>IFERROR(aktywa_pasywa!F93/aktywa_pasywa!F$94,0)</f>
        <v/>
      </c>
      <c r="G94" s="1150">
        <f>IFERROR(aktywa_pasywa!G93/aktywa_pasywa!G$94,0)</f>
        <v/>
      </c>
      <c r="H94" s="1150">
        <f>IFERROR(aktywa_pasywa!H93/aktywa_pasywa!H$94,0)</f>
        <v/>
      </c>
      <c r="I94" s="1150">
        <f>IFERROR(aktywa_pasywa!I93/aktywa_pasywa!I$94,0)</f>
        <v/>
      </c>
      <c r="J94">
        <f>IFERROR(aktywa_pasywa!J93/aktywa_pasywa!J$94,0)</f>
        <v/>
      </c>
      <c r="K94">
        <f>IFERROR(aktywa_pasywa!K93/aktywa_pasywa!K$94,0)</f>
        <v/>
      </c>
      <c r="L94">
        <f>IFERROR(aktywa_pasywa!L93/aktywa_pasywa!L$94,0)</f>
        <v/>
      </c>
      <c r="M94">
        <f>IFERROR(aktywa_pasywa!M93/aktywa_pasywa!M$94,0)</f>
        <v/>
      </c>
      <c r="N94">
        <f>IFERROR(aktywa_pasywa!N93/aktywa_pasywa!N$94,0)</f>
        <v/>
      </c>
      <c r="O94">
        <f>IFERROR(aktywa_pasywa!O93/aktywa_pasywa!O$94,0)</f>
        <v/>
      </c>
      <c r="P94">
        <f>IFERROR(aktywa_pasywa!P93/aktywa_pasywa!P$94,0)</f>
        <v/>
      </c>
      <c r="Q94">
        <f>IFERROR(aktywa_pasywa!Q93/aktywa_pasywa!Q$94,0)</f>
        <v/>
      </c>
      <c r="R94">
        <f>IFERROR(aktywa_pasywa!R93/aktywa_pasywa!R$94,0)</f>
        <v/>
      </c>
      <c r="S94">
        <f>IFERROR(aktywa_pasywa!S93/aktywa_pasywa!S$94,0)</f>
        <v/>
      </c>
      <c r="T94">
        <f>IFERROR(aktywa_pasywa!T93/aktywa_pasywa!T$94,0)</f>
        <v/>
      </c>
      <c r="U94">
        <f>IFERROR(aktywa_pasywa!U93/aktywa_pasywa!U$94,0)</f>
        <v/>
      </c>
    </row>
    <row r="95" ht="15" customFormat="1" customHeight="1" s="246" thickBot="1">
      <c r="A95" s="405" t="n"/>
      <c r="B95" s="407" t="inlineStr">
        <is>
          <t>Razem pasywa</t>
        </is>
      </c>
      <c r="C95" s="1171">
        <f>C51+C61</f>
        <v/>
      </c>
      <c r="D95" s="1171">
        <f>D51+D61</f>
        <v/>
      </c>
      <c r="E95" s="1171">
        <f>E51+E61</f>
        <v/>
      </c>
      <c r="F95" s="1171">
        <f>F51+F61</f>
        <v/>
      </c>
      <c r="G95" s="1171">
        <f>G51+G61</f>
        <v/>
      </c>
      <c r="H95" s="1171">
        <f>H51+H61</f>
        <v/>
      </c>
      <c r="I95" s="1171">
        <f>I51+I61</f>
        <v/>
      </c>
      <c r="J95">
        <f>J51+J61</f>
        <v/>
      </c>
      <c r="K95">
        <f>K51+K61</f>
        <v/>
      </c>
      <c r="L95">
        <f>L51+L61</f>
        <v/>
      </c>
      <c r="M95">
        <f>M51+M61</f>
        <v/>
      </c>
      <c r="N95">
        <f>N51+N61</f>
        <v/>
      </c>
      <c r="O95">
        <f>O51+O61</f>
        <v/>
      </c>
      <c r="P95">
        <f>P51+P61</f>
        <v/>
      </c>
      <c r="Q95">
        <f>Q51+Q61</f>
        <v/>
      </c>
      <c r="R95">
        <f>R51+R61</f>
        <v/>
      </c>
      <c r="S95">
        <f>S51+S61</f>
        <v/>
      </c>
      <c r="T95">
        <f>T51+T61</f>
        <v/>
      </c>
      <c r="U95">
        <f>U51+U61</f>
        <v/>
      </c>
    </row>
    <row r="96" ht="15" customFormat="1" customHeight="1" s="246">
      <c r="B96" s="25" t="inlineStr">
        <is>
          <t>Pozycja kontrolna</t>
        </is>
      </c>
      <c r="C96" s="388">
        <f>C47-C95</f>
        <v/>
      </c>
      <c r="D96" s="389">
        <f>D47-D95</f>
        <v/>
      </c>
      <c r="E96" s="389">
        <f>E47-E95</f>
        <v/>
      </c>
      <c r="F96" s="389">
        <f>F47-F95</f>
        <v/>
      </c>
      <c r="G96" s="389">
        <f>G47-G95</f>
        <v/>
      </c>
      <c r="H96" s="389">
        <f>H47-H95</f>
        <v/>
      </c>
      <c r="I96" s="390">
        <f>I47-I95</f>
        <v/>
      </c>
      <c r="J96">
        <f>J47-J95</f>
        <v/>
      </c>
      <c r="K96">
        <f>K47-K95</f>
        <v/>
      </c>
      <c r="L96">
        <f>L47-L95</f>
        <v/>
      </c>
      <c r="M96">
        <f>M47-M95</f>
        <v/>
      </c>
      <c r="N96">
        <f>N47-N95</f>
        <v/>
      </c>
      <c r="O96">
        <f>O47-O95</f>
        <v/>
      </c>
      <c r="P96">
        <f>P47-P95</f>
        <v/>
      </c>
      <c r="Q96">
        <f>Q47-Q95</f>
        <v/>
      </c>
      <c r="R96">
        <f>R47-R95</f>
        <v/>
      </c>
      <c r="S96">
        <f>S47-S95</f>
        <v/>
      </c>
      <c r="T96">
        <f>T47-T95</f>
        <v/>
      </c>
      <c r="U96">
        <f>U47-U95</f>
        <v/>
      </c>
    </row>
    <row r="98">
      <c r="B98" s="121" t="n"/>
    </row>
    <row r="99">
      <c r="B99" s="121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086614173228347" right="0.7086614173228347" top="0.7480314960629921" bottom="0.7480314960629921" header="0.5118110236220472" footer="0.5118110236220472"/>
  <pageSetup orientation="portrait" paperSize="9" scale="70" firstPageNumber="0"/>
  <rowBreaks count="1" manualBreakCount="1">
    <brk id="47" min="0" max="8" man="1"/>
  </rowBreaks>
</worksheet>
</file>

<file path=xl/worksheets/sheet11.xml><?xml version="1.0" encoding="utf-8"?>
<worksheet xmlns="http://schemas.openxmlformats.org/spreadsheetml/2006/main">
  <sheetPr>
    <tabColor theme="9" tint="-0.249977111117893"/>
    <outlinePr summaryBelow="1" summaryRight="1"/>
    <pageSetUpPr fitToPage="1"/>
  </sheetPr>
  <dimension ref="B1:V19"/>
  <sheetViews>
    <sheetView topLeftCell="B1" zoomScaleNormal="100" zoomScaleSheetLayoutView="100" workbookViewId="0">
      <pane xSplit="2" ySplit="2" topLeftCell="D3" activePane="bottomRight" state="frozen"/>
      <selection activeCell="Q16" sqref="Q16"/>
      <selection pane="topRight" activeCell="Q16" sqref="Q16"/>
      <selection pane="bottomLeft" activeCell="Q16" sqref="Q16"/>
      <selection pane="bottomRight" activeCell="Q16" sqref="Q16"/>
    </sheetView>
  </sheetViews>
  <sheetFormatPr baseColWidth="8" defaultRowHeight="12.75"/>
  <cols>
    <col width="4.28515625" customWidth="1" style="248" min="1" max="2"/>
    <col width="49" customWidth="1" style="248" min="3" max="3"/>
    <col hidden="1" width="10.5703125" customWidth="1" style="248" min="4" max="4"/>
    <col width="10.5703125" customWidth="1" style="248" min="5" max="10"/>
    <col width="4.28515625" customWidth="1" style="248" min="255" max="255"/>
    <col width="31.85546875" customWidth="1" style="248" min="256" max="256"/>
    <col width="10.140625" bestFit="1" customWidth="1" style="248" min="257" max="263"/>
    <col width="4.28515625" customWidth="1" style="248" min="511" max="511"/>
    <col width="31.85546875" customWidth="1" style="248" min="512" max="512"/>
    <col width="10.140625" bestFit="1" customWidth="1" style="248" min="513" max="519"/>
    <col width="4.28515625" customWidth="1" style="248" min="767" max="767"/>
    <col width="31.85546875" customWidth="1" style="248" min="768" max="768"/>
    <col width="10.140625" bestFit="1" customWidth="1" style="248" min="769" max="775"/>
    <col width="4.28515625" customWidth="1" style="248" min="1023" max="1023"/>
    <col width="31.85546875" customWidth="1" style="248" min="1024" max="1024"/>
    <col width="10.140625" bestFit="1" customWidth="1" style="248" min="1025" max="1031"/>
    <col width="4.28515625" customWidth="1" style="248" min="1279" max="1279"/>
    <col width="31.85546875" customWidth="1" style="248" min="1280" max="1280"/>
    <col width="10.140625" bestFit="1" customWidth="1" style="248" min="1281" max="1287"/>
    <col width="4.28515625" customWidth="1" style="248" min="1535" max="1535"/>
    <col width="31.85546875" customWidth="1" style="248" min="1536" max="1536"/>
    <col width="10.140625" bestFit="1" customWidth="1" style="248" min="1537" max="1543"/>
    <col width="4.28515625" customWidth="1" style="248" min="1791" max="1791"/>
    <col width="31.85546875" customWidth="1" style="248" min="1792" max="1792"/>
    <col width="10.140625" bestFit="1" customWidth="1" style="248" min="1793" max="1799"/>
    <col width="4.28515625" customWidth="1" style="248" min="2047" max="2047"/>
    <col width="31.85546875" customWidth="1" style="248" min="2048" max="2048"/>
    <col width="10.140625" bestFit="1" customWidth="1" style="248" min="2049" max="2055"/>
    <col width="4.28515625" customWidth="1" style="248" min="2303" max="2303"/>
    <col width="31.85546875" customWidth="1" style="248" min="2304" max="2304"/>
    <col width="10.140625" bestFit="1" customWidth="1" style="248" min="2305" max="2311"/>
    <col width="4.28515625" customWidth="1" style="248" min="2559" max="2559"/>
    <col width="31.85546875" customWidth="1" style="248" min="2560" max="2560"/>
    <col width="10.140625" bestFit="1" customWidth="1" style="248" min="2561" max="2567"/>
    <col width="4.28515625" customWidth="1" style="248" min="2815" max="2815"/>
    <col width="31.85546875" customWidth="1" style="248" min="2816" max="2816"/>
    <col width="10.140625" bestFit="1" customWidth="1" style="248" min="2817" max="2823"/>
    <col width="4.28515625" customWidth="1" style="248" min="3071" max="3071"/>
    <col width="31.85546875" customWidth="1" style="248" min="3072" max="3072"/>
    <col width="10.140625" bestFit="1" customWidth="1" style="248" min="3073" max="3079"/>
    <col width="4.28515625" customWidth="1" style="248" min="3327" max="3327"/>
    <col width="31.85546875" customWidth="1" style="248" min="3328" max="3328"/>
    <col width="10.140625" bestFit="1" customWidth="1" style="248" min="3329" max="3335"/>
    <col width="4.28515625" customWidth="1" style="248" min="3583" max="3583"/>
    <col width="31.85546875" customWidth="1" style="248" min="3584" max="3584"/>
    <col width="10.140625" bestFit="1" customWidth="1" style="248" min="3585" max="3591"/>
    <col width="4.28515625" customWidth="1" style="248" min="3839" max="3839"/>
    <col width="31.85546875" customWidth="1" style="248" min="3840" max="3840"/>
    <col width="10.140625" bestFit="1" customWidth="1" style="248" min="3841" max="3847"/>
    <col width="4.28515625" customWidth="1" style="248" min="4095" max="4095"/>
    <col width="31.85546875" customWidth="1" style="248" min="4096" max="4096"/>
    <col width="10.140625" bestFit="1" customWidth="1" style="248" min="4097" max="4103"/>
    <col width="4.28515625" customWidth="1" style="248" min="4351" max="4351"/>
    <col width="31.85546875" customWidth="1" style="248" min="4352" max="4352"/>
    <col width="10.140625" bestFit="1" customWidth="1" style="248" min="4353" max="4359"/>
    <col width="4.28515625" customWidth="1" style="248" min="4607" max="4607"/>
    <col width="31.85546875" customWidth="1" style="248" min="4608" max="4608"/>
    <col width="10.140625" bestFit="1" customWidth="1" style="248" min="4609" max="4615"/>
    <col width="4.28515625" customWidth="1" style="248" min="4863" max="4863"/>
    <col width="31.85546875" customWidth="1" style="248" min="4864" max="4864"/>
    <col width="10.140625" bestFit="1" customWidth="1" style="248" min="4865" max="4871"/>
    <col width="4.28515625" customWidth="1" style="248" min="5119" max="5119"/>
    <col width="31.85546875" customWidth="1" style="248" min="5120" max="5120"/>
    <col width="10.140625" bestFit="1" customWidth="1" style="248" min="5121" max="5127"/>
    <col width="4.28515625" customWidth="1" style="248" min="5375" max="5375"/>
    <col width="31.85546875" customWidth="1" style="248" min="5376" max="5376"/>
    <col width="10.140625" bestFit="1" customWidth="1" style="248" min="5377" max="5383"/>
    <col width="4.28515625" customWidth="1" style="248" min="5631" max="5631"/>
    <col width="31.85546875" customWidth="1" style="248" min="5632" max="5632"/>
    <col width="10.140625" bestFit="1" customWidth="1" style="248" min="5633" max="5639"/>
    <col width="4.28515625" customWidth="1" style="248" min="5887" max="5887"/>
    <col width="31.85546875" customWidth="1" style="248" min="5888" max="5888"/>
    <col width="10.140625" bestFit="1" customWidth="1" style="248" min="5889" max="5895"/>
    <col width="4.28515625" customWidth="1" style="248" min="6143" max="6143"/>
    <col width="31.85546875" customWidth="1" style="248" min="6144" max="6144"/>
    <col width="10.140625" bestFit="1" customWidth="1" style="248" min="6145" max="6151"/>
    <col width="4.28515625" customWidth="1" style="248" min="6399" max="6399"/>
    <col width="31.85546875" customWidth="1" style="248" min="6400" max="6400"/>
    <col width="10.140625" bestFit="1" customWidth="1" style="248" min="6401" max="6407"/>
    <col width="4.28515625" customWidth="1" style="248" min="6655" max="6655"/>
    <col width="31.85546875" customWidth="1" style="248" min="6656" max="6656"/>
    <col width="10.140625" bestFit="1" customWidth="1" style="248" min="6657" max="6663"/>
    <col width="4.28515625" customWidth="1" style="248" min="6911" max="6911"/>
    <col width="31.85546875" customWidth="1" style="248" min="6912" max="6912"/>
    <col width="10.140625" bestFit="1" customWidth="1" style="248" min="6913" max="6919"/>
    <col width="4.28515625" customWidth="1" style="248" min="7167" max="7167"/>
    <col width="31.85546875" customWidth="1" style="248" min="7168" max="7168"/>
    <col width="10.140625" bestFit="1" customWidth="1" style="248" min="7169" max="7175"/>
    <col width="4.28515625" customWidth="1" style="248" min="7423" max="7423"/>
    <col width="31.85546875" customWidth="1" style="248" min="7424" max="7424"/>
    <col width="10.140625" bestFit="1" customWidth="1" style="248" min="7425" max="7431"/>
    <col width="4.28515625" customWidth="1" style="248" min="7679" max="7679"/>
    <col width="31.85546875" customWidth="1" style="248" min="7680" max="7680"/>
    <col width="10.140625" bestFit="1" customWidth="1" style="248" min="7681" max="7687"/>
    <col width="4.28515625" customWidth="1" style="248" min="7935" max="7935"/>
    <col width="31.85546875" customWidth="1" style="248" min="7936" max="7936"/>
    <col width="10.140625" bestFit="1" customWidth="1" style="248" min="7937" max="7943"/>
    <col width="4.28515625" customWidth="1" style="248" min="8191" max="8191"/>
    <col width="31.85546875" customWidth="1" style="248" min="8192" max="8192"/>
    <col width="10.140625" bestFit="1" customWidth="1" style="248" min="8193" max="8199"/>
    <col width="4.28515625" customWidth="1" style="248" min="8447" max="8447"/>
    <col width="31.85546875" customWidth="1" style="248" min="8448" max="8448"/>
    <col width="10.140625" bestFit="1" customWidth="1" style="248" min="8449" max="8455"/>
    <col width="4.28515625" customWidth="1" style="248" min="8703" max="8703"/>
    <col width="31.85546875" customWidth="1" style="248" min="8704" max="8704"/>
    <col width="10.140625" bestFit="1" customWidth="1" style="248" min="8705" max="8711"/>
    <col width="4.28515625" customWidth="1" style="248" min="8959" max="8959"/>
    <col width="31.85546875" customWidth="1" style="248" min="8960" max="8960"/>
    <col width="10.140625" bestFit="1" customWidth="1" style="248" min="8961" max="8967"/>
    <col width="4.28515625" customWidth="1" style="248" min="9215" max="9215"/>
    <col width="31.85546875" customWidth="1" style="248" min="9216" max="9216"/>
    <col width="10.140625" bestFit="1" customWidth="1" style="248" min="9217" max="9223"/>
    <col width="4.28515625" customWidth="1" style="248" min="9471" max="9471"/>
    <col width="31.85546875" customWidth="1" style="248" min="9472" max="9472"/>
    <col width="10.140625" bestFit="1" customWidth="1" style="248" min="9473" max="9479"/>
    <col width="4.28515625" customWidth="1" style="248" min="9727" max="9727"/>
    <col width="31.85546875" customWidth="1" style="248" min="9728" max="9728"/>
    <col width="10.140625" bestFit="1" customWidth="1" style="248" min="9729" max="9735"/>
    <col width="4.28515625" customWidth="1" style="248" min="9983" max="9983"/>
    <col width="31.85546875" customWidth="1" style="248" min="9984" max="9984"/>
    <col width="10.140625" bestFit="1" customWidth="1" style="248" min="9985" max="9991"/>
    <col width="4.28515625" customWidth="1" style="248" min="10239" max="10239"/>
    <col width="31.85546875" customWidth="1" style="248" min="10240" max="10240"/>
    <col width="10.140625" bestFit="1" customWidth="1" style="248" min="10241" max="10247"/>
    <col width="4.28515625" customWidth="1" style="248" min="10495" max="10495"/>
    <col width="31.85546875" customWidth="1" style="248" min="10496" max="10496"/>
    <col width="10.140625" bestFit="1" customWidth="1" style="248" min="10497" max="10503"/>
    <col width="4.28515625" customWidth="1" style="248" min="10751" max="10751"/>
    <col width="31.85546875" customWidth="1" style="248" min="10752" max="10752"/>
    <col width="10.140625" bestFit="1" customWidth="1" style="248" min="10753" max="10759"/>
    <col width="4.28515625" customWidth="1" style="248" min="11007" max="11007"/>
    <col width="31.85546875" customWidth="1" style="248" min="11008" max="11008"/>
    <col width="10.140625" bestFit="1" customWidth="1" style="248" min="11009" max="11015"/>
    <col width="4.28515625" customWidth="1" style="248" min="11263" max="11263"/>
    <col width="31.85546875" customWidth="1" style="248" min="11264" max="11264"/>
    <col width="10.140625" bestFit="1" customWidth="1" style="248" min="11265" max="11271"/>
    <col width="4.28515625" customWidth="1" style="248" min="11519" max="11519"/>
    <col width="31.85546875" customWidth="1" style="248" min="11520" max="11520"/>
    <col width="10.140625" bestFit="1" customWidth="1" style="248" min="11521" max="11527"/>
    <col width="4.28515625" customWidth="1" style="248" min="11775" max="11775"/>
    <col width="31.85546875" customWidth="1" style="248" min="11776" max="11776"/>
    <col width="10.140625" bestFit="1" customWidth="1" style="248" min="11777" max="11783"/>
    <col width="4.28515625" customWidth="1" style="248" min="12031" max="12031"/>
    <col width="31.85546875" customWidth="1" style="248" min="12032" max="12032"/>
    <col width="10.140625" bestFit="1" customWidth="1" style="248" min="12033" max="12039"/>
    <col width="4.28515625" customWidth="1" style="248" min="12287" max="12287"/>
    <col width="31.85546875" customWidth="1" style="248" min="12288" max="12288"/>
    <col width="10.140625" bestFit="1" customWidth="1" style="248" min="12289" max="12295"/>
    <col width="4.28515625" customWidth="1" style="248" min="12543" max="12543"/>
    <col width="31.85546875" customWidth="1" style="248" min="12544" max="12544"/>
    <col width="10.140625" bestFit="1" customWidth="1" style="248" min="12545" max="12551"/>
    <col width="4.28515625" customWidth="1" style="248" min="12799" max="12799"/>
    <col width="31.85546875" customWidth="1" style="248" min="12800" max="12800"/>
    <col width="10.140625" bestFit="1" customWidth="1" style="248" min="12801" max="12807"/>
    <col width="4.28515625" customWidth="1" style="248" min="13055" max="13055"/>
    <col width="31.85546875" customWidth="1" style="248" min="13056" max="13056"/>
    <col width="10.140625" bestFit="1" customWidth="1" style="248" min="13057" max="13063"/>
    <col width="4.28515625" customWidth="1" style="248" min="13311" max="13311"/>
    <col width="31.85546875" customWidth="1" style="248" min="13312" max="13312"/>
    <col width="10.140625" bestFit="1" customWidth="1" style="248" min="13313" max="13319"/>
    <col width="4.28515625" customWidth="1" style="248" min="13567" max="13567"/>
    <col width="31.85546875" customWidth="1" style="248" min="13568" max="13568"/>
    <col width="10.140625" bestFit="1" customWidth="1" style="248" min="13569" max="13575"/>
    <col width="4.28515625" customWidth="1" style="248" min="13823" max="13823"/>
    <col width="31.85546875" customWidth="1" style="248" min="13824" max="13824"/>
    <col width="10.140625" bestFit="1" customWidth="1" style="248" min="13825" max="13831"/>
    <col width="4.28515625" customWidth="1" style="248" min="14079" max="14079"/>
    <col width="31.85546875" customWidth="1" style="248" min="14080" max="14080"/>
    <col width="10.140625" bestFit="1" customWidth="1" style="248" min="14081" max="14087"/>
    <col width="4.28515625" customWidth="1" style="248" min="14335" max="14335"/>
    <col width="31.85546875" customWidth="1" style="248" min="14336" max="14336"/>
    <col width="10.140625" bestFit="1" customWidth="1" style="248" min="14337" max="14343"/>
    <col width="4.28515625" customWidth="1" style="248" min="14591" max="14591"/>
    <col width="31.85546875" customWidth="1" style="248" min="14592" max="14592"/>
    <col width="10.140625" bestFit="1" customWidth="1" style="248" min="14593" max="14599"/>
    <col width="4.28515625" customWidth="1" style="248" min="14847" max="14847"/>
    <col width="31.85546875" customWidth="1" style="248" min="14848" max="14848"/>
    <col width="10.140625" bestFit="1" customWidth="1" style="248" min="14849" max="14855"/>
    <col width="4.28515625" customWidth="1" style="248" min="15103" max="15103"/>
    <col width="31.85546875" customWidth="1" style="248" min="15104" max="15104"/>
    <col width="10.140625" bestFit="1" customWidth="1" style="248" min="15105" max="15111"/>
    <col width="4.28515625" customWidth="1" style="248" min="15359" max="15359"/>
    <col width="31.85546875" customWidth="1" style="248" min="15360" max="15360"/>
    <col width="10.140625" bestFit="1" customWidth="1" style="248" min="15361" max="15367"/>
    <col width="4.28515625" customWidth="1" style="248" min="15615" max="15615"/>
    <col width="31.85546875" customWidth="1" style="248" min="15616" max="15616"/>
    <col width="10.140625" bestFit="1" customWidth="1" style="248" min="15617" max="15623"/>
    <col width="4.28515625" customWidth="1" style="248" min="15871" max="15871"/>
    <col width="31.85546875" customWidth="1" style="248" min="15872" max="15872"/>
    <col width="10.140625" bestFit="1" customWidth="1" style="248" min="15873" max="15879"/>
    <col width="4.28515625" customWidth="1" style="248" min="16127" max="16127"/>
    <col width="31.85546875" customWidth="1" style="248" min="16128" max="16128"/>
    <col width="10.140625" bestFit="1" customWidth="1" style="248" min="16129" max="16135"/>
  </cols>
  <sheetData>
    <row r="1" ht="13.5" customHeight="1" s="248" thickBot="1">
      <c r="B1" s="687" t="n"/>
      <c r="C1" s="329">
        <f>rachunek!B2</f>
        <v/>
      </c>
      <c r="D1" s="330" t="n"/>
      <c r="E1" s="330" t="inlineStr">
        <is>
          <t>Zapotrzebowanie na kapitał obrotowy/wyliczenie wysokości kredytu obrotowego</t>
        </is>
      </c>
      <c r="F1" s="328" t="n"/>
      <c r="G1" s="328" t="n"/>
      <c r="H1" s="328" t="n"/>
      <c r="I1" s="328" t="n"/>
      <c r="J1" s="328" t="n"/>
    </row>
    <row r="2" ht="13.5" customHeight="1" s="248" thickBot="1">
      <c r="B2" s="547" t="n"/>
      <c r="C2" s="482" t="inlineStr">
        <is>
          <t>Wyszczególnienie</t>
        </is>
      </c>
      <c r="D2" s="488">
        <f>rachunek!C3</f>
        <v/>
      </c>
      <c r="E2" s="467">
        <f>rachunek!D3</f>
        <v/>
      </c>
      <c r="F2" s="467">
        <f>rachunek!E3</f>
        <v/>
      </c>
      <c r="G2" s="467">
        <f>rachunek!F3</f>
        <v/>
      </c>
      <c r="H2" s="467">
        <f>rachunek!G3</f>
        <v/>
      </c>
      <c r="I2" s="467">
        <f>rachunek!H3</f>
        <v/>
      </c>
      <c r="J2" s="467">
        <f>rachunek!I3</f>
        <v/>
      </c>
      <c r="K2">
        <f>rachunek!J3</f>
        <v/>
      </c>
      <c r="L2">
        <f>rachunek!K3</f>
        <v/>
      </c>
      <c r="M2">
        <f>rachunek!L3</f>
        <v/>
      </c>
      <c r="N2">
        <f>rachunek!M3</f>
        <v/>
      </c>
      <c r="O2">
        <f>rachunek!N3</f>
        <v/>
      </c>
      <c r="P2">
        <f>rachunek!O3</f>
        <v/>
      </c>
      <c r="Q2">
        <f>rachunek!P3</f>
        <v/>
      </c>
      <c r="R2">
        <f>rachunek!Q3</f>
        <v/>
      </c>
      <c r="S2">
        <f>rachunek!R3</f>
        <v/>
      </c>
      <c r="T2">
        <f>rachunek!S3</f>
        <v/>
      </c>
      <c r="U2">
        <f>rachunek!T3</f>
        <v/>
      </c>
      <c r="V2">
        <f>rachunek!U3</f>
        <v/>
      </c>
    </row>
    <row r="3" ht="15.6" customHeight="1" s="248">
      <c r="B3" s="490" t="n">
        <v>1</v>
      </c>
      <c r="C3" s="491" t="inlineStr">
        <is>
          <t>Zasoby stałe (kapitał własny + zobowiązania długoterminowe)</t>
        </is>
      </c>
      <c r="D3" s="1172">
        <f>aktywa_pasywa!C50+aktywa_pasywa!C65</f>
        <v/>
      </c>
      <c r="E3" s="1173">
        <f>aktywa_pasywa!D50+aktywa_pasywa!D65</f>
        <v/>
      </c>
      <c r="F3" s="1173">
        <f>aktywa_pasywa!E50+aktywa_pasywa!E65</f>
        <v/>
      </c>
      <c r="G3" s="1173">
        <f>aktywa_pasywa!F50+aktywa_pasywa!F65</f>
        <v/>
      </c>
      <c r="H3" s="1173">
        <f>aktywa_pasywa!G50+aktywa_pasywa!G65</f>
        <v/>
      </c>
      <c r="I3" s="1173">
        <f>aktywa_pasywa!H50+aktywa_pasywa!H65</f>
        <v/>
      </c>
      <c r="J3" s="1174">
        <f>aktywa_pasywa!I50+aktywa_pasywa!I65</f>
        <v/>
      </c>
      <c r="K3">
        <f>aktywa_pasywa!J50+aktywa_pasywa!J65</f>
        <v/>
      </c>
      <c r="L3">
        <f>aktywa_pasywa!K50+aktywa_pasywa!K65</f>
        <v/>
      </c>
      <c r="M3">
        <f>aktywa_pasywa!L50+aktywa_pasywa!L65</f>
        <v/>
      </c>
      <c r="N3">
        <f>aktywa_pasywa!M50+aktywa_pasywa!M65</f>
        <v/>
      </c>
      <c r="O3">
        <f>aktywa_pasywa!N50+aktywa_pasywa!N65</f>
        <v/>
      </c>
      <c r="P3">
        <f>aktywa_pasywa!O50+aktywa_pasywa!O65</f>
        <v/>
      </c>
      <c r="Q3">
        <f>aktywa_pasywa!P50+aktywa_pasywa!P65</f>
        <v/>
      </c>
      <c r="R3">
        <f>aktywa_pasywa!Q50+aktywa_pasywa!Q65</f>
        <v/>
      </c>
      <c r="S3">
        <f>aktywa_pasywa!R50+aktywa_pasywa!R65</f>
        <v/>
      </c>
      <c r="T3">
        <f>aktywa_pasywa!S50+aktywa_pasywa!S65</f>
        <v/>
      </c>
      <c r="U3">
        <f>aktywa_pasywa!T50+aktywa_pasywa!T65</f>
        <v/>
      </c>
      <c r="V3">
        <f>aktywa_pasywa!U50+aktywa_pasywa!U65</f>
        <v/>
      </c>
    </row>
    <row r="4" ht="13.5" customHeight="1" s="248" thickBot="1">
      <c r="B4" s="492" t="n">
        <v>2</v>
      </c>
      <c r="C4" s="529" t="inlineStr">
        <is>
          <t>Aktywa trwałe</t>
        </is>
      </c>
      <c r="D4" s="1175">
        <f>aktywa_pasywa!C3</f>
        <v/>
      </c>
      <c r="E4" s="1176">
        <f>aktywa_pasywa!D3</f>
        <v/>
      </c>
      <c r="F4" s="1176">
        <f>aktywa_pasywa!E3</f>
        <v/>
      </c>
      <c r="G4" s="1176">
        <f>aktywa_pasywa!F3</f>
        <v/>
      </c>
      <c r="H4" s="1176">
        <f>aktywa_pasywa!G3</f>
        <v/>
      </c>
      <c r="I4" s="1176">
        <f>aktywa_pasywa!H3</f>
        <v/>
      </c>
      <c r="J4" s="1177">
        <f>aktywa_pasywa!I3</f>
        <v/>
      </c>
      <c r="K4">
        <f>aktywa_pasywa!J3</f>
        <v/>
      </c>
      <c r="L4">
        <f>aktywa_pasywa!K3</f>
        <v/>
      </c>
      <c r="M4">
        <f>aktywa_pasywa!L3</f>
        <v/>
      </c>
      <c r="N4">
        <f>aktywa_pasywa!M3</f>
        <v/>
      </c>
      <c r="O4">
        <f>aktywa_pasywa!N3</f>
        <v/>
      </c>
      <c r="P4">
        <f>aktywa_pasywa!O3</f>
        <v/>
      </c>
      <c r="Q4">
        <f>aktywa_pasywa!P3</f>
        <v/>
      </c>
      <c r="R4">
        <f>aktywa_pasywa!Q3</f>
        <v/>
      </c>
      <c r="S4">
        <f>aktywa_pasywa!R3</f>
        <v/>
      </c>
      <c r="T4">
        <f>aktywa_pasywa!S3</f>
        <v/>
      </c>
      <c r="U4">
        <f>aktywa_pasywa!T3</f>
        <v/>
      </c>
      <c r="V4">
        <f>aktywa_pasywa!U3</f>
        <v/>
      </c>
    </row>
    <row r="5" ht="13.5" customHeight="1" s="248" thickBot="1">
      <c r="B5" s="485" t="n">
        <v>3</v>
      </c>
      <c r="C5" s="483" t="inlineStr">
        <is>
          <t xml:space="preserve"> Kapitał Obrotowy Netto - KON (1-2))</t>
        </is>
      </c>
      <c r="D5" s="1178">
        <f>D3-D4</f>
        <v/>
      </c>
      <c r="E5" s="1179">
        <f>E3-E4</f>
        <v/>
      </c>
      <c r="F5" s="1179">
        <f>F3-F4</f>
        <v/>
      </c>
      <c r="G5" s="1179">
        <f>G3-G4</f>
        <v/>
      </c>
      <c r="H5" s="1179">
        <f>H3-H4</f>
        <v/>
      </c>
      <c r="I5" s="1179">
        <f>I3-I4</f>
        <v/>
      </c>
      <c r="J5" s="1179">
        <f>J3-J4</f>
        <v/>
      </c>
      <c r="K5">
        <f>K3-K4</f>
        <v/>
      </c>
      <c r="L5">
        <f>L3-L4</f>
        <v/>
      </c>
      <c r="M5">
        <f>M3-M4</f>
        <v/>
      </c>
      <c r="N5">
        <f>N3-N4</f>
        <v/>
      </c>
      <c r="O5">
        <f>O3-O4</f>
        <v/>
      </c>
      <c r="P5">
        <f>P3-P4</f>
        <v/>
      </c>
      <c r="Q5">
        <f>Q3-Q4</f>
        <v/>
      </c>
      <c r="R5">
        <f>R3-R4</f>
        <v/>
      </c>
      <c r="S5">
        <f>S3-S4</f>
        <v/>
      </c>
      <c r="T5">
        <f>T3-T4</f>
        <v/>
      </c>
      <c r="U5">
        <f>U3-U4</f>
        <v/>
      </c>
      <c r="V5">
        <f>V3-V4</f>
        <v/>
      </c>
    </row>
    <row r="6">
      <c r="B6" s="493" t="n">
        <v>4</v>
      </c>
      <c r="C6" s="496" t="inlineStr">
        <is>
          <t>Zapotrzebowanie na Kapitał Obrotowy - ZKON (7-8)</t>
        </is>
      </c>
      <c r="D6" s="1172">
        <f>D10-D11</f>
        <v/>
      </c>
      <c r="E6" s="1173">
        <f>E10-E11</f>
        <v/>
      </c>
      <c r="F6" s="1173">
        <f>F10-F11</f>
        <v/>
      </c>
      <c r="G6" s="1173">
        <f>G10-G11</f>
        <v/>
      </c>
      <c r="H6" s="1173">
        <f>H10-H11</f>
        <v/>
      </c>
      <c r="I6" s="1173">
        <f>I10-I11</f>
        <v/>
      </c>
      <c r="J6" s="1173">
        <f>J10-J11</f>
        <v/>
      </c>
      <c r="K6">
        <f>K10-K11</f>
        <v/>
      </c>
      <c r="L6">
        <f>L10-L11</f>
        <v/>
      </c>
      <c r="M6">
        <f>M10-M11</f>
        <v/>
      </c>
      <c r="N6">
        <f>N10-N11</f>
        <v/>
      </c>
      <c r="O6">
        <f>O10-O11</f>
        <v/>
      </c>
      <c r="P6">
        <f>P10-P11</f>
        <v/>
      </c>
      <c r="Q6">
        <f>Q10-Q11</f>
        <v/>
      </c>
      <c r="R6">
        <f>R10-R11</f>
        <v/>
      </c>
      <c r="S6">
        <f>S10-S11</f>
        <v/>
      </c>
      <c r="T6">
        <f>T10-T11</f>
        <v/>
      </c>
      <c r="U6">
        <f>U10-U11</f>
        <v/>
      </c>
      <c r="V6">
        <f>V10-V11</f>
        <v/>
      </c>
    </row>
    <row r="7" ht="13.5" customHeight="1" s="248" thickBot="1">
      <c r="B7" s="492" t="n">
        <v>5</v>
      </c>
      <c r="C7" s="496" t="inlineStr">
        <is>
          <t>Zapotrzebowanie na Kapitał Obrotowy 2 - ZKON (4-(9+10))</t>
        </is>
      </c>
      <c r="D7" s="1180">
        <f>D6-(D12+D13)</f>
        <v/>
      </c>
      <c r="E7" s="1181">
        <f>E6-(E12+E13)</f>
        <v/>
      </c>
      <c r="F7" s="1181">
        <f>F6-(F12+F13)</f>
        <v/>
      </c>
      <c r="G7" s="1181">
        <f>G6-(G12+G13)</f>
        <v/>
      </c>
      <c r="H7" s="1181">
        <f>H6-(H12+H13)</f>
        <v/>
      </c>
      <c r="I7" s="1181">
        <f>I6-(I12+I13)</f>
        <v/>
      </c>
      <c r="J7" s="1181">
        <f>J6-(J12+J13)</f>
        <v/>
      </c>
      <c r="K7">
        <f>K6-(K12+K13)</f>
        <v/>
      </c>
      <c r="L7">
        <f>L6-(L12+L13)</f>
        <v/>
      </c>
      <c r="M7">
        <f>M6-(M12+M13)</f>
        <v/>
      </c>
      <c r="N7">
        <f>N6-(N12+N13)</f>
        <v/>
      </c>
      <c r="O7">
        <f>O6-(O12+O13)</f>
        <v/>
      </c>
      <c r="P7">
        <f>P6-(P12+P13)</f>
        <v/>
      </c>
      <c r="Q7">
        <f>Q6-(Q12+Q13)</f>
        <v/>
      </c>
      <c r="R7">
        <f>R6-(R12+R13)</f>
        <v/>
      </c>
      <c r="S7">
        <f>S6-(S12+S13)</f>
        <v/>
      </c>
      <c r="T7">
        <f>T6-(T12+T13)</f>
        <v/>
      </c>
      <c r="U7">
        <f>U6-(U12+U13)</f>
        <v/>
      </c>
      <c r="V7">
        <f>V6-(V12+V13)</f>
        <v/>
      </c>
    </row>
    <row r="8" ht="13.5" customHeight="1" s="248" thickBot="1">
      <c r="B8" s="486" t="n">
        <v>6</v>
      </c>
      <c r="C8" s="494" t="inlineStr">
        <is>
          <t>Wnioskowany kredyt (ZKO (2)-KO)</t>
        </is>
      </c>
      <c r="D8" s="1182">
        <f>D7-D5</f>
        <v/>
      </c>
      <c r="E8" s="1183">
        <f>E7-E5</f>
        <v/>
      </c>
      <c r="F8" s="1183">
        <f>F7-F5</f>
        <v/>
      </c>
      <c r="G8" s="1183">
        <f>G7-G5</f>
        <v/>
      </c>
      <c r="H8" s="1183">
        <f>H7-H5</f>
        <v/>
      </c>
      <c r="I8" s="1183">
        <f>I7-I5</f>
        <v/>
      </c>
      <c r="J8" s="1184">
        <f>J7-J5</f>
        <v/>
      </c>
      <c r="K8">
        <f>K7-K5</f>
        <v/>
      </c>
      <c r="L8">
        <f>L7-L5</f>
        <v/>
      </c>
      <c r="M8">
        <f>M7-M5</f>
        <v/>
      </c>
      <c r="N8">
        <f>N7-N5</f>
        <v/>
      </c>
      <c r="O8">
        <f>O7-O5</f>
        <v/>
      </c>
      <c r="P8">
        <f>P7-P5</f>
        <v/>
      </c>
      <c r="Q8">
        <f>Q7-Q5</f>
        <v/>
      </c>
      <c r="R8">
        <f>R7-R5</f>
        <v/>
      </c>
      <c r="S8">
        <f>S7-S5</f>
        <v/>
      </c>
      <c r="T8">
        <f>T7-T5</f>
        <v/>
      </c>
      <c r="U8">
        <f>U7-U5</f>
        <v/>
      </c>
      <c r="V8">
        <f>V7-V5</f>
        <v/>
      </c>
    </row>
    <row r="9" ht="14.45" customHeight="1" s="248">
      <c r="B9" s="495" t="n"/>
      <c r="C9" s="496" t="n"/>
      <c r="D9" s="1185" t="n"/>
      <c r="E9" s="1185" t="n"/>
      <c r="F9" s="1185" t="n"/>
      <c r="G9" s="1185" t="n"/>
      <c r="H9" s="1185" t="n"/>
      <c r="I9" s="1185" t="n"/>
      <c r="J9" s="1186" t="n"/>
    </row>
    <row r="10">
      <c r="B10" s="493" t="n">
        <v>7</v>
      </c>
      <c r="C10" s="497" t="inlineStr">
        <is>
          <t>Aktywa obrotowe niepienieżne (zapasy + należności)</t>
        </is>
      </c>
      <c r="D10" s="1180">
        <f>aktywa_pasywa!C23+aktywa_pasywa!C24</f>
        <v/>
      </c>
      <c r="E10" s="1181">
        <f>aktywa_pasywa!D23+aktywa_pasywa!D24</f>
        <v/>
      </c>
      <c r="F10" s="1181">
        <f>aktywa_pasywa!E23+aktywa_pasywa!E24</f>
        <v/>
      </c>
      <c r="G10" s="1181">
        <f>aktywa_pasywa!F23+aktywa_pasywa!F24</f>
        <v/>
      </c>
      <c r="H10" s="1181">
        <f>aktywa_pasywa!G23+aktywa_pasywa!G24</f>
        <v/>
      </c>
      <c r="I10" s="1181">
        <f>aktywa_pasywa!H23+aktywa_pasywa!H24</f>
        <v/>
      </c>
      <c r="J10" s="1187">
        <f>aktywa_pasywa!I23+aktywa_pasywa!I24</f>
        <v/>
      </c>
      <c r="K10">
        <f>aktywa_pasywa!J23+aktywa_pasywa!J24</f>
        <v/>
      </c>
      <c r="L10">
        <f>aktywa_pasywa!K23+aktywa_pasywa!K24</f>
        <v/>
      </c>
      <c r="M10">
        <f>aktywa_pasywa!L23+aktywa_pasywa!L24</f>
        <v/>
      </c>
      <c r="N10">
        <f>aktywa_pasywa!M23+aktywa_pasywa!M24</f>
        <v/>
      </c>
      <c r="O10">
        <f>aktywa_pasywa!N23+aktywa_pasywa!N24</f>
        <v/>
      </c>
      <c r="P10">
        <f>aktywa_pasywa!O23+aktywa_pasywa!O24</f>
        <v/>
      </c>
      <c r="Q10">
        <f>aktywa_pasywa!P23+aktywa_pasywa!P24</f>
        <v/>
      </c>
      <c r="R10">
        <f>aktywa_pasywa!Q23+aktywa_pasywa!Q24</f>
        <v/>
      </c>
      <c r="S10">
        <f>aktywa_pasywa!R23+aktywa_pasywa!R24</f>
        <v/>
      </c>
      <c r="T10">
        <f>aktywa_pasywa!S23+aktywa_pasywa!S24</f>
        <v/>
      </c>
      <c r="U10">
        <f>aktywa_pasywa!T23+aktywa_pasywa!T24</f>
        <v/>
      </c>
      <c r="V10">
        <f>aktywa_pasywa!U23+aktywa_pasywa!U24</f>
        <v/>
      </c>
    </row>
    <row r="11" ht="15.6" customHeight="1" s="248">
      <c r="B11" s="493" t="n">
        <v>8</v>
      </c>
      <c r="C11" s="498" t="inlineStr">
        <is>
          <t>Zobowiązania krótkoterminowe i fundusze (bez kredytów i pozyczek)</t>
        </is>
      </c>
      <c r="D11" s="1180">
        <f>aktywa_pasywa!C72-aktywa_pasywa!C79</f>
        <v/>
      </c>
      <c r="E11" s="1181">
        <f>aktywa_pasywa!D72-aktywa_pasywa!D79</f>
        <v/>
      </c>
      <c r="F11" s="1181">
        <f>aktywa_pasywa!E72-aktywa_pasywa!E79</f>
        <v/>
      </c>
      <c r="G11" s="1181">
        <f>aktywa_pasywa!F72-aktywa_pasywa!F79</f>
        <v/>
      </c>
      <c r="H11" s="1181">
        <f>aktywa_pasywa!G72-aktywa_pasywa!G79</f>
        <v/>
      </c>
      <c r="I11" s="1181">
        <f>aktywa_pasywa!H72-aktywa_pasywa!H79</f>
        <v/>
      </c>
      <c r="J11" s="1187">
        <f>aktywa_pasywa!I72-aktywa_pasywa!I79</f>
        <v/>
      </c>
      <c r="K11">
        <f>aktywa_pasywa!J72-aktywa_pasywa!J79</f>
        <v/>
      </c>
      <c r="L11">
        <f>aktywa_pasywa!K72-aktywa_pasywa!K79</f>
        <v/>
      </c>
      <c r="M11">
        <f>aktywa_pasywa!L72-aktywa_pasywa!L79</f>
        <v/>
      </c>
      <c r="N11">
        <f>aktywa_pasywa!M72-aktywa_pasywa!M79</f>
        <v/>
      </c>
      <c r="O11">
        <f>aktywa_pasywa!N72-aktywa_pasywa!N79</f>
        <v/>
      </c>
      <c r="P11">
        <f>aktywa_pasywa!O72-aktywa_pasywa!O79</f>
        <v/>
      </c>
      <c r="Q11">
        <f>aktywa_pasywa!P72-aktywa_pasywa!P79</f>
        <v/>
      </c>
      <c r="R11">
        <f>aktywa_pasywa!Q72-aktywa_pasywa!Q79</f>
        <v/>
      </c>
      <c r="S11">
        <f>aktywa_pasywa!R72-aktywa_pasywa!R79</f>
        <v/>
      </c>
      <c r="T11">
        <f>aktywa_pasywa!S72-aktywa_pasywa!S79</f>
        <v/>
      </c>
      <c r="U11">
        <f>aktywa_pasywa!T72-aktywa_pasywa!T79</f>
        <v/>
      </c>
      <c r="V11">
        <f>aktywa_pasywa!U72-aktywa_pasywa!U79</f>
        <v/>
      </c>
    </row>
    <row r="12">
      <c r="B12" s="493" t="n">
        <v>9</v>
      </c>
      <c r="C12" s="497" t="inlineStr">
        <is>
          <t>Kredyty i pożyczki krótkoterminowe</t>
        </is>
      </c>
      <c r="D12" s="1180">
        <f>aktywa_pasywa!C79</f>
        <v/>
      </c>
      <c r="E12" s="1181">
        <f>aktywa_pasywa!D79</f>
        <v/>
      </c>
      <c r="F12" s="1181">
        <f>aktywa_pasywa!E79</f>
        <v/>
      </c>
      <c r="G12" s="1181">
        <f>aktywa_pasywa!F79</f>
        <v/>
      </c>
      <c r="H12" s="1181">
        <f>aktywa_pasywa!G79</f>
        <v/>
      </c>
      <c r="I12" s="1181">
        <f>aktywa_pasywa!H79</f>
        <v/>
      </c>
      <c r="J12" s="1187">
        <f>aktywa_pasywa!I79</f>
        <v/>
      </c>
      <c r="K12">
        <f>aktywa_pasywa!J79</f>
        <v/>
      </c>
      <c r="L12">
        <f>aktywa_pasywa!K79</f>
        <v/>
      </c>
      <c r="M12">
        <f>aktywa_pasywa!L79</f>
        <v/>
      </c>
      <c r="N12">
        <f>aktywa_pasywa!M79</f>
        <v/>
      </c>
      <c r="O12">
        <f>aktywa_pasywa!N79</f>
        <v/>
      </c>
      <c r="P12">
        <f>aktywa_pasywa!O79</f>
        <v/>
      </c>
      <c r="Q12">
        <f>aktywa_pasywa!P79</f>
        <v/>
      </c>
      <c r="R12">
        <f>aktywa_pasywa!Q79</f>
        <v/>
      </c>
      <c r="S12">
        <f>aktywa_pasywa!R79</f>
        <v/>
      </c>
      <c r="T12">
        <f>aktywa_pasywa!S79</f>
        <v/>
      </c>
      <c r="U12">
        <f>aktywa_pasywa!T79</f>
        <v/>
      </c>
      <c r="V12">
        <f>aktywa_pasywa!U79</f>
        <v/>
      </c>
    </row>
    <row r="13" ht="13.5" customHeight="1" s="248" thickBot="1">
      <c r="B13" s="499" t="n">
        <v>10</v>
      </c>
      <c r="C13" s="500" t="inlineStr">
        <is>
          <t>Środki pieniężne</t>
        </is>
      </c>
      <c r="D13" s="1188">
        <f>aktywa_pasywa!C37</f>
        <v/>
      </c>
      <c r="E13" s="1189">
        <f>aktywa_pasywa!D37</f>
        <v/>
      </c>
      <c r="F13" s="1189">
        <f>aktywa_pasywa!E37</f>
        <v/>
      </c>
      <c r="G13" s="1189">
        <f>aktywa_pasywa!F37</f>
        <v/>
      </c>
      <c r="H13" s="1189">
        <f>aktywa_pasywa!G37</f>
        <v/>
      </c>
      <c r="I13" s="1189">
        <f>aktywa_pasywa!H37</f>
        <v/>
      </c>
      <c r="J13" s="1190">
        <f>aktywa_pasywa!I37</f>
        <v/>
      </c>
      <c r="K13">
        <f>aktywa_pasywa!J37</f>
        <v/>
      </c>
      <c r="L13">
        <f>aktywa_pasywa!K37</f>
        <v/>
      </c>
      <c r="M13">
        <f>aktywa_pasywa!L37</f>
        <v/>
      </c>
      <c r="N13">
        <f>aktywa_pasywa!M37</f>
        <v/>
      </c>
      <c r="O13">
        <f>aktywa_pasywa!N37</f>
        <v/>
      </c>
      <c r="P13">
        <f>aktywa_pasywa!O37</f>
        <v/>
      </c>
      <c r="Q13">
        <f>aktywa_pasywa!P37</f>
        <v/>
      </c>
      <c r="R13">
        <f>aktywa_pasywa!Q37</f>
        <v/>
      </c>
      <c r="S13">
        <f>aktywa_pasywa!R37</f>
        <v/>
      </c>
      <c r="T13">
        <f>aktywa_pasywa!S37</f>
        <v/>
      </c>
      <c r="U13">
        <f>aktywa_pasywa!T37</f>
        <v/>
      </c>
      <c r="V13">
        <f>aktywa_pasywa!U37</f>
        <v/>
      </c>
    </row>
    <row r="14">
      <c r="C14" s="332" t="n"/>
      <c r="D14" s="332" t="n"/>
      <c r="E14" s="332" t="n"/>
      <c r="F14" s="332" t="n"/>
      <c r="G14" s="332" t="n"/>
      <c r="H14" s="332" t="n"/>
      <c r="I14" s="332" t="n"/>
      <c r="J14" s="332" t="n"/>
    </row>
    <row r="16">
      <c r="C16" s="145" t="n"/>
    </row>
    <row r="19">
      <c r="C19" s="478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5" right="0.75" top="1" bottom="1" header="0.5" footer="0.5"/>
  <pageSetup orientation="landscape" paperSize="9"/>
</worksheet>
</file>

<file path=xl/worksheets/sheet12.xml><?xml version="1.0" encoding="utf-8"?>
<worksheet xmlns="http://schemas.openxmlformats.org/spreadsheetml/2006/main">
  <sheetPr>
    <tabColor rgb="FF4FFA12"/>
    <outlinePr summaryBelow="1" summaryRight="1"/>
    <pageSetUpPr fitToPage="1"/>
  </sheetPr>
  <dimension ref="A1:Y37"/>
  <sheetViews>
    <sheetView workbookViewId="0">
      <selection activeCell="Q16" sqref="Q16"/>
    </sheetView>
  </sheetViews>
  <sheetFormatPr baseColWidth="8" defaultRowHeight="12.75"/>
  <cols>
    <col width="45.85546875" customWidth="1" style="248" min="1" max="1"/>
    <col hidden="1" width="11.140625" customWidth="1" style="248" min="2" max="2"/>
    <col width="11.140625" customWidth="1" style="248" min="3" max="8"/>
    <col width="8.85546875" customWidth="1" style="248" min="9" max="9"/>
    <col width="10.28515625" customWidth="1" style="248" min="10" max="10"/>
    <col width="11.7109375" customWidth="1" style="248" min="11" max="12"/>
    <col width="12.42578125" customWidth="1" style="248" min="14" max="14"/>
    <col width="8.85546875" customWidth="1" style="248" min="15" max="16"/>
  </cols>
  <sheetData>
    <row r="1" ht="34.15" customHeight="1" s="248">
      <c r="A1" s="549">
        <f>rachunek!B2</f>
        <v/>
      </c>
      <c r="B1" s="469">
        <f>wskaźniki!B3</f>
        <v/>
      </c>
      <c r="C1" s="469">
        <f>wskaźniki!C3</f>
        <v/>
      </c>
      <c r="D1" s="469">
        <f>wskaźniki!D3</f>
        <v/>
      </c>
      <c r="E1" s="469">
        <f>wskaźniki!E3</f>
        <v/>
      </c>
      <c r="F1" s="469">
        <f>wskaźniki!F3</f>
        <v/>
      </c>
      <c r="G1" s="470">
        <f>wskaźniki!G3</f>
        <v/>
      </c>
      <c r="H1" s="470">
        <f>wskaźniki!H3</f>
        <v/>
      </c>
      <c r="I1" s="470">
        <f>wskaźniki!I3</f>
        <v/>
      </c>
      <c r="J1" s="471">
        <f>wskaźniki!J3</f>
        <v/>
      </c>
      <c r="K1" s="471">
        <f>wskaźniki!K3</f>
        <v/>
      </c>
      <c r="L1" s="471">
        <f>wskaźniki!L3</f>
        <v/>
      </c>
      <c r="M1">
        <f>wskaźniki!M3</f>
        <v/>
      </c>
      <c r="N1">
        <f>wskaźniki!N3</f>
        <v/>
      </c>
      <c r="O1">
        <f>wskaźniki!O3</f>
        <v/>
      </c>
      <c r="P1">
        <f>wskaźniki!P3</f>
        <v/>
      </c>
      <c r="Q1">
        <f>wskaźniki!Q3</f>
        <v/>
      </c>
      <c r="R1">
        <f>wskaźniki!R3</f>
        <v/>
      </c>
      <c r="S1">
        <f>wskaźniki!S3</f>
        <v/>
      </c>
      <c r="T1">
        <f>wskaźniki!T3</f>
        <v/>
      </c>
      <c r="U1" t="inlineStr">
        <is>
          <t>Punktacja</t>
        </is>
      </c>
      <c r="V1" t="inlineStr">
        <is>
          <t>Zakres minimalny/dopuszczalny</t>
        </is>
      </c>
      <c r="W1" t="inlineStr">
        <is>
          <t>Średnia wartość wskaźnika</t>
        </is>
      </c>
      <c r="X1" t="inlineStr">
        <is>
          <t>Zaokrąglenie</t>
        </is>
      </c>
    </row>
    <row r="2" ht="13.9" customHeight="1" s="248">
      <c r="A2" s="550" t="inlineStr">
        <is>
          <t>Rentowność sprzedaży</t>
        </is>
      </c>
      <c r="B2" s="1191">
        <f>IF(wskaźniki!B6&lt;0%,0,IF(wskaźniki!B6&lt;1.5%,1,IF(wskaźniki!B6&lt;3%,2,IF(wskaźniki!B6&lt;5%,3,IF(wskaźniki!B6&lt;7%,4,5)))))</f>
        <v/>
      </c>
      <c r="C2" s="1192">
        <f>IF(wskaźniki!C6&lt;0%,0,IF(wskaźniki!C6&lt;1.5%,1,IF(wskaźniki!C6&lt;3%,2,IF(wskaźniki!C6&lt;5%,3,IF(wskaźniki!C6&lt;7%,4,5)))))</f>
        <v/>
      </c>
      <c r="D2" s="1192">
        <f>IF(wskaźniki!D6&lt;0%,0,IF(wskaźniki!D6&lt;1.5%,1,IF(wskaźniki!D6&lt;3%,2,IF(wskaźniki!D6&lt;5%,3,IF(wskaźniki!D6&lt;7%,4,5)))))</f>
        <v/>
      </c>
      <c r="E2" s="1192">
        <f>IF(wskaźniki!E6&lt;0%,0,IF(wskaźniki!E6&lt;1.5%,1,IF(wskaźniki!E6&lt;3%,2,IF(wskaźniki!E6&lt;5%,3,IF(wskaźniki!E6&lt;7%,4,5)))))</f>
        <v/>
      </c>
      <c r="F2" s="1192">
        <f>IF(wskaźniki!F6&lt;0%,0,IF(wskaźniki!F6&lt;1.5%,1,IF(wskaźniki!F6&lt;3%,2,IF(wskaźniki!F6&lt;5%,3,IF(wskaźniki!F6&lt;7%,4,5)))))</f>
        <v/>
      </c>
      <c r="G2" s="1192">
        <f>IF(wskaźniki!G6&lt;0%,0,IF(wskaźniki!G6&lt;1.5%,1,IF(wskaźniki!G6&lt;3%,2,IF(wskaźniki!G6&lt;5%,3,IF(wskaźniki!G6&lt;7%,4,5)))))</f>
        <v/>
      </c>
      <c r="H2" s="1192">
        <f>IF(wskaźniki!H6&lt;0%,0,IF(wskaźniki!H6&lt;1.5%,1,IF(wskaźniki!H6&lt;3%,2,IF(wskaźniki!H6&lt;5%,3,IF(wskaźniki!H6&lt;7%,4,5)))))</f>
        <v/>
      </c>
      <c r="I2" s="1193">
        <f>IF(wskaźniki!I6&lt;0%,0,IF(wskaźniki!I6&lt;1.5%,1,IF(wskaźniki!I6&lt;3%,2,IF(wskaźniki!I6&lt;5%,3,IF(wskaźniki!I6&lt;7%,4,5)))))</f>
        <v/>
      </c>
      <c r="J2" s="1194">
        <f>IF(wskaźniki!J6&lt;0%,0,IF(wskaźniki!J6&lt;1.5%,1,IF(wskaźniki!J6&lt;3%,2,IF(wskaźniki!J6&lt;5%,3,IF(wskaźniki!J6&lt;7%,4,5)))))</f>
        <v/>
      </c>
      <c r="K2" s="1195">
        <f>IF(wskaźniki!K6&lt;0%,0,IF(wskaźniki!K6&lt;1.5%,1,IF(wskaźniki!K6&lt;3%,2,IF(wskaźniki!K6&lt;5%,3,IF(wskaźniki!K6&lt;7%,4,5)))))</f>
        <v/>
      </c>
      <c r="L2" s="1192">
        <f>IF(wskaźniki!L6&lt;0%,0,IF(wskaźniki!L6&lt;1.5%,1,IF(wskaźniki!L6&lt;3%,2,IF(wskaźniki!L6&lt;5%,3,IF(wskaźniki!L6&lt;7%,4,5)))))</f>
        <v/>
      </c>
      <c r="M2">
        <f>IF(wskaźniki!M6&lt;0%,0,IF(wskaźniki!M6&lt;1.5%,1,IF(wskaźniki!M6&lt;3%,2,IF(wskaźniki!M6&lt;5%,3,IF(wskaźniki!M6&lt;7%,4,5)))))</f>
        <v/>
      </c>
      <c r="N2">
        <f>IF(wskaźniki!N6&lt;0%,0,IF(wskaźniki!N6&lt;1.5%,1,IF(wskaźniki!N6&lt;3%,2,IF(wskaźniki!N6&lt;5%,3,IF(wskaźniki!N6&lt;7%,4,5)))))</f>
        <v/>
      </c>
      <c r="O2">
        <f>IF(wskaźniki!O6&lt;0%,0,IF(wskaźniki!O6&lt;1.5%,1,IF(wskaźniki!O6&lt;3%,2,IF(wskaźniki!O6&lt;5%,3,IF(wskaźniki!O6&lt;7%,4,5)))))</f>
        <v/>
      </c>
      <c r="P2">
        <f>IF(wskaźniki!P6&lt;0%,0,IF(wskaźniki!P6&lt;1.5%,1,IF(wskaźniki!P6&lt;3%,2,IF(wskaźniki!P6&lt;5%,3,IF(wskaźniki!P6&lt;7%,4,5)))))</f>
        <v/>
      </c>
      <c r="Q2">
        <f>IF(wskaźniki!Q6&lt;0%,0,IF(wskaźniki!Q6&lt;1.5%,1,IF(wskaźniki!Q6&lt;3%,2,IF(wskaźniki!Q6&lt;5%,3,IF(wskaźniki!Q6&lt;7%,4,5)))))</f>
        <v/>
      </c>
      <c r="R2">
        <f>IF(wskaźniki!R6&lt;0%,0,IF(wskaźniki!R6&lt;1.5%,1,IF(wskaźniki!R6&lt;3%,2,IF(wskaźniki!R6&lt;5%,3,IF(wskaźniki!R6&lt;7%,4,5)))))</f>
        <v/>
      </c>
      <c r="S2">
        <f>IF(wskaźniki!S6&lt;0%,0,IF(wskaźniki!S6&lt;1.5%,1,IF(wskaźniki!S6&lt;3%,2,IF(wskaźniki!S6&lt;5%,3,IF(wskaźniki!S6&lt;7%,4,5)))))</f>
        <v/>
      </c>
      <c r="T2">
        <f>IF(wskaźniki!T6&lt;0%,0,IF(wskaźniki!T6&lt;1.5%,1,IF(wskaźniki!T6&lt;3%,2,IF(wskaźniki!T6&lt;5%,3,IF(wskaźniki!T6&lt;7%,4,5)))))</f>
        <v/>
      </c>
      <c r="U2" t="n">
        <v>5</v>
      </c>
      <c r="V2" t="inlineStr">
        <is>
          <t>&gt;0</t>
        </is>
      </c>
      <c r="W2">
        <f>SUMPRODUCT(B2:T2,$B$15:$T$15)/MAX(1,SUM($B$15:$T$15))</f>
        <v/>
      </c>
      <c r="X2">
        <f>ROUND(W2,1)</f>
        <v/>
      </c>
      <c r="Y2" t="n">
        <v>5</v>
      </c>
    </row>
    <row r="3" s="248">
      <c r="A3" s="550" t="inlineStr">
        <is>
          <t>Rentowność netto</t>
        </is>
      </c>
      <c r="B3" s="1191">
        <f>IF(wskaźniki!B8&lt;0%,0,IF(wskaźniki!B8&lt;1.25%,1,IF(wskaźniki!B8&lt;2.5%,2,IF(wskaźniki!B8&lt;4%,3,IF(wskaźniki!B8&lt;5%,4,5)))))</f>
        <v/>
      </c>
      <c r="C3" s="1192">
        <f>IF(wskaźniki!C8&lt;0%,0,IF(wskaźniki!C8&lt;1.25%,1,IF(wskaźniki!C8&lt;2.5%,2,IF(wskaźniki!C8&lt;4%,3,IF(wskaźniki!C8&lt;5%,4,5)))))</f>
        <v/>
      </c>
      <c r="D3" s="1192">
        <f>IF(wskaźniki!D8&lt;0%,0,IF(wskaźniki!D8&lt;1.25%,1,IF(wskaźniki!D8&lt;2.5%,2,IF(wskaźniki!D8&lt;4%,3,IF(wskaźniki!D8&lt;5%,4,5)))))</f>
        <v/>
      </c>
      <c r="E3" s="1192">
        <f>IF(wskaźniki!E8&lt;0%,0,IF(wskaźniki!E8&lt;1.25%,1,IF(wskaźniki!E8&lt;2.5%,2,IF(wskaźniki!E8&lt;4%,3,IF(wskaźniki!E8&lt;5%,4,5)))))</f>
        <v/>
      </c>
      <c r="F3" s="1192">
        <f>IF(wskaźniki!F8&lt;0%,0,IF(wskaźniki!F8&lt;1.25%,1,IF(wskaźniki!F8&lt;2.5%,2,IF(wskaźniki!F8&lt;4%,3,IF(wskaźniki!F8&lt;5%,4,5)))))</f>
        <v/>
      </c>
      <c r="G3" s="1192">
        <f>IF(wskaźniki!G8&lt;0%,0,IF(wskaźniki!G8&lt;1.25%,1,IF(wskaźniki!G8&lt;2.5%,2,IF(wskaźniki!G8&lt;4%,3,IF(wskaźniki!G8&lt;5%,4,5)))))</f>
        <v/>
      </c>
      <c r="H3" s="1192">
        <f>IF(wskaźniki!H8&lt;0%,0,IF(wskaźniki!H8&lt;1.25%,1,IF(wskaźniki!H8&lt;2.5%,2,IF(wskaźniki!H8&lt;4%,3,IF(wskaźniki!H8&lt;5%,4,5)))))</f>
        <v/>
      </c>
      <c r="I3" s="1196">
        <f>IF(wskaźniki!I8&lt;0%,0,IF(wskaźniki!I8&lt;1.25%,1,IF(wskaźniki!I8&lt;2.5%,2,IF(wskaźniki!I8&lt;4%,3,IF(wskaźniki!I8&lt;5%,4,5)))))</f>
        <v/>
      </c>
      <c r="J3" s="1194">
        <f>IF(wskaźniki!J8&lt;0%,0,IF(wskaźniki!J8&lt;1.25%,1,IF(wskaźniki!J8&lt;2.5%,2,IF(wskaźniki!J8&lt;4%,3,IF(wskaźniki!J8&lt;5%,4,5)))))</f>
        <v/>
      </c>
      <c r="K3" s="1195">
        <f>IF(wskaźniki!K8&lt;0%,0,IF(wskaźniki!K8&lt;1.25%,1,IF(wskaźniki!K8&lt;2.5%,2,IF(wskaźniki!K8&lt;4%,3,IF(wskaźniki!K8&lt;5%,4,5)))))</f>
        <v/>
      </c>
      <c r="L3" s="1192">
        <f>IF(wskaźniki!L8&lt;0%,0,IF(wskaźniki!L8&lt;1.25%,1,IF(wskaźniki!L8&lt;2.5%,2,IF(wskaźniki!L8&lt;4%,3,IF(wskaźniki!L8&lt;5%,4,5)))))</f>
        <v/>
      </c>
      <c r="M3">
        <f>IF(wskaźniki!M8&lt;0%,0,IF(wskaźniki!M8&lt;1.25%,1,IF(wskaźniki!M8&lt;2.5%,2,IF(wskaźniki!M8&lt;4%,3,IF(wskaźniki!M8&lt;5%,4,5)))))</f>
        <v/>
      </c>
      <c r="N3">
        <f>IF(wskaźniki!N8&lt;0%,0,IF(wskaźniki!N8&lt;1.25%,1,IF(wskaźniki!N8&lt;2.5%,2,IF(wskaźniki!N8&lt;4%,3,IF(wskaźniki!N8&lt;5%,4,5)))))</f>
        <v/>
      </c>
      <c r="O3">
        <f>IF(wskaźniki!O8&lt;0%,0,IF(wskaźniki!O8&lt;1.25%,1,IF(wskaźniki!O8&lt;2.5%,2,IF(wskaźniki!O8&lt;4%,3,IF(wskaźniki!O8&lt;5%,4,5)))))</f>
        <v/>
      </c>
      <c r="P3">
        <f>IF(wskaźniki!P8&lt;0%,0,IF(wskaźniki!P8&lt;1.25%,1,IF(wskaźniki!P8&lt;2.5%,2,IF(wskaźniki!P8&lt;4%,3,IF(wskaźniki!P8&lt;5%,4,5)))))</f>
        <v/>
      </c>
      <c r="Q3">
        <f>IF(wskaźniki!Q8&lt;0%,0,IF(wskaźniki!Q8&lt;1.25%,1,IF(wskaźniki!Q8&lt;2.5%,2,IF(wskaźniki!Q8&lt;4%,3,IF(wskaźniki!Q8&lt;5%,4,5)))))</f>
        <v/>
      </c>
      <c r="R3">
        <f>IF(wskaźniki!R8&lt;0%,0,IF(wskaźniki!R8&lt;1.25%,1,IF(wskaźniki!R8&lt;2.5%,2,IF(wskaźniki!R8&lt;4%,3,IF(wskaźniki!R8&lt;5%,4,5)))))</f>
        <v/>
      </c>
      <c r="S3">
        <f>IF(wskaźniki!S8&lt;0%,0,IF(wskaźniki!S8&lt;1.25%,1,IF(wskaźniki!S8&lt;2.5%,2,IF(wskaźniki!S8&lt;4%,3,IF(wskaźniki!S8&lt;5%,4,5)))))</f>
        <v/>
      </c>
      <c r="T3">
        <f>IF(wskaźniki!T8&lt;0%,0,IF(wskaźniki!T8&lt;1.25%,1,IF(wskaźniki!T8&lt;2.5%,2,IF(wskaźniki!T8&lt;4%,3,IF(wskaźniki!T8&lt;5%,4,5)))))</f>
        <v/>
      </c>
      <c r="U3" t="n">
        <v>5</v>
      </c>
      <c r="V3" t="inlineStr">
        <is>
          <t>&gt;0</t>
        </is>
      </c>
      <c r="W3">
        <f>SUMPRODUCT(B3:T3,$B$15:$T$15)/MAX(1,SUM($B$15:$T$15))</f>
        <v/>
      </c>
      <c r="X3">
        <f>ROUND(W3,1)</f>
        <v/>
      </c>
      <c r="Y3" t="n">
        <v>5</v>
      </c>
    </row>
    <row r="4" customFormat="1" s="246">
      <c r="A4" s="552" t="inlineStr">
        <is>
          <t>Płynność bieżąca</t>
        </is>
      </c>
      <c r="B4" s="1197">
        <f>IF(wskaźniki!B14&lt;1,0,IF(wskaźniki!B14&lt;1.2,1,IF(wskaźniki!B14&lt;1.4,2,IF(wskaźniki!B14&lt;1.6,3,IF(wskaźniki!B14&lt;1.8,4,5)))))</f>
        <v/>
      </c>
      <c r="C4" s="1198">
        <f>IF(wskaźniki!C14&lt;1,0,IF(wskaźniki!C14&lt;1.2,1,IF(wskaźniki!C14&lt;1.4,2,IF(wskaźniki!C14&lt;1.6,3,IF(wskaźniki!C14&lt;1.8,4,5)))))</f>
        <v/>
      </c>
      <c r="D4" s="1198">
        <f>IF(wskaźniki!D14&lt;1,0,IF(wskaźniki!D14&lt;1.2,1,IF(wskaźniki!D14&lt;1.4,2,IF(wskaźniki!D14&lt;1.6,3,IF(wskaźniki!D14&lt;1.8,4,5)))))</f>
        <v/>
      </c>
      <c r="E4" s="1198">
        <f>IF(wskaźniki!E14&lt;1,0,IF(wskaźniki!E14&lt;1.2,1,IF(wskaźniki!E14&lt;1.4,2,IF(wskaźniki!E14&lt;1.6,3,IF(wskaźniki!E14&lt;1.8,4,5)))))</f>
        <v/>
      </c>
      <c r="F4" s="1198">
        <f>IF(wskaźniki!F14&lt;1,0,IF(wskaźniki!F14&lt;1.2,1,IF(wskaźniki!F14&lt;1.4,2,IF(wskaźniki!F14&lt;1.6,3,IF(wskaźniki!F14&lt;1.8,4,5)))))</f>
        <v/>
      </c>
      <c r="G4" s="1198">
        <f>IF(wskaźniki!G14&lt;1,0,IF(wskaźniki!G14&lt;1.2,1,IF(wskaźniki!G14&lt;1.4,2,IF(wskaźniki!G14&lt;1.6,3,IF(wskaźniki!G14&lt;1.8,4,5)))))</f>
        <v/>
      </c>
      <c r="H4" s="1198">
        <f>IF(wskaźniki!H14&lt;1,0,IF(wskaźniki!H14&lt;1.2,1,IF(wskaźniki!H14&lt;1.4,2,IF(wskaźniki!H14&lt;1.6,3,IF(wskaźniki!H14&lt;1.8,4,5)))))</f>
        <v/>
      </c>
      <c r="I4" s="1199">
        <f>IF(wskaźniki!I14&lt;1,0,IF(wskaźniki!I14&lt;1.2,1,IF(wskaźniki!I14&lt;1.4,2,IF(wskaźniki!I14&lt;1.6,3,IF(wskaźniki!I14&lt;1.8,4,5)))))</f>
        <v/>
      </c>
      <c r="J4" s="1200">
        <f>IF(wskaźniki!J14&lt;1,0,IF(wskaźniki!J14&lt;1.2,1,IF(wskaźniki!J14&lt;1.4,2,IF(wskaźniki!J14&lt;1.6,3,IF(wskaźniki!J14&lt;1.8,4,5)))))</f>
        <v/>
      </c>
      <c r="K4" s="1201">
        <f>IF(wskaźniki!K14&lt;1,0,IF(wskaźniki!K14&lt;1.2,1,IF(wskaźniki!K14&lt;1.4,2,IF(wskaźniki!K14&lt;1.6,3,IF(wskaźniki!K14&lt;1.8,4,5)))))</f>
        <v/>
      </c>
      <c r="L4" s="1192">
        <f>IF(wskaźniki!L14&lt;1,0,IF(wskaźniki!L14&lt;1.2,1,IF(wskaźniki!L14&lt;1.4,2,IF(wskaźniki!L14&lt;1.6,3,IF(wskaźniki!L14&lt;1.8,4,5)))))</f>
        <v/>
      </c>
      <c r="M4" s="476">
        <f>IF(wskaźniki!M14&lt;1,0,IF(wskaźniki!M14&lt;1.2,1,IF(wskaźniki!M14&lt;1.4,2,IF(wskaźniki!M14&lt;1.6,3,IF(wskaźniki!M14&lt;1.8,4,5)))))</f>
        <v/>
      </c>
      <c r="N4">
        <f>IF(wskaźniki!N14&lt;1,0,IF(wskaźniki!N14&lt;1.2,1,IF(wskaźniki!N14&lt;1.4,2,IF(wskaźniki!N14&lt;1.6,3,IF(wskaźniki!N14&lt;1.8,4,5)))))</f>
        <v/>
      </c>
      <c r="O4">
        <f>IF(wskaźniki!O14&lt;1,0,IF(wskaźniki!O14&lt;1.2,1,IF(wskaźniki!O14&lt;1.4,2,IF(wskaźniki!O14&lt;1.6,3,IF(wskaźniki!O14&lt;1.8,4,5)))))</f>
        <v/>
      </c>
      <c r="P4">
        <f>IF(wskaźniki!P14&lt;1,0,IF(wskaźniki!P14&lt;1.2,1,IF(wskaźniki!P14&lt;1.4,2,IF(wskaźniki!P14&lt;1.6,3,IF(wskaźniki!P14&lt;1.8,4,5)))))</f>
        <v/>
      </c>
      <c r="Q4">
        <f>IF(wskaźniki!Q14&lt;1,0,IF(wskaźniki!Q14&lt;1.2,1,IF(wskaźniki!Q14&lt;1.4,2,IF(wskaźniki!Q14&lt;1.6,3,IF(wskaźniki!Q14&lt;1.8,4,5)))))</f>
        <v/>
      </c>
      <c r="R4">
        <f>IF(wskaźniki!R14&lt;1,0,IF(wskaźniki!R14&lt;1.2,1,IF(wskaźniki!R14&lt;1.4,2,IF(wskaźniki!R14&lt;1.6,3,IF(wskaźniki!R14&lt;1.8,4,5)))))</f>
        <v/>
      </c>
      <c r="S4">
        <f>IF(wskaźniki!S14&lt;1,0,IF(wskaźniki!S14&lt;1.2,1,IF(wskaźniki!S14&lt;1.4,2,IF(wskaźniki!S14&lt;1.6,3,IF(wskaźniki!S14&lt;1.8,4,5)))))</f>
        <v/>
      </c>
      <c r="T4">
        <f>IF(wskaźniki!T14&lt;1,0,IF(wskaźniki!T14&lt;1.2,1,IF(wskaźniki!T14&lt;1.4,2,IF(wskaźniki!T14&lt;1.6,3,IF(wskaźniki!T14&lt;1.8,4,5)))))</f>
        <v/>
      </c>
      <c r="U4" t="n">
        <v>5</v>
      </c>
      <c r="V4" t="inlineStr">
        <is>
          <t>1,0 - 2,0 ?</t>
        </is>
      </c>
      <c r="W4">
        <f>SUMPRODUCT(B4:T4,$B$15:$T$15)/MAX(1,SUM($B$15:$T$15))</f>
        <v/>
      </c>
      <c r="X4">
        <f>ROUND(W4,1)</f>
        <v/>
      </c>
      <c r="Y4" t="n">
        <v>5</v>
      </c>
    </row>
    <row r="5" customFormat="1" s="246">
      <c r="A5" s="554" t="inlineStr">
        <is>
          <t>Płynność szybka</t>
        </is>
      </c>
      <c r="B5" s="1197">
        <f>IF(wskaźniki!B15&lt;0.5,0,IF(wskaźniki!B15&lt;0.65,1,IF(wskaźniki!B15&lt;0.8,2,IF(wskaźniki!B15&lt;0.95,3,IF(wskaźniki!B15&lt;1.1,4,5)))))</f>
        <v/>
      </c>
      <c r="C5" s="1198">
        <f>IF(wskaźniki!C15&lt;0.5,0,IF(wskaźniki!C15&lt;0.65,1,IF(wskaźniki!C15&lt;0.8,2,IF(wskaźniki!C15&lt;0.95,3,IF(wskaźniki!C15&lt;1.1,4,5)))))</f>
        <v/>
      </c>
      <c r="D5" s="1198">
        <f>IF(wskaźniki!D15&lt;0.5,0,IF(wskaźniki!D15&lt;0.65,1,IF(wskaźniki!D15&lt;0.8,2,IF(wskaźniki!D15&lt;0.95,3,IF(wskaźniki!D15&lt;1.1,4,5)))))</f>
        <v/>
      </c>
      <c r="E5" s="1198">
        <f>IF(wskaźniki!E15&lt;0.5,0,IF(wskaźniki!E15&lt;0.65,1,IF(wskaźniki!E15&lt;0.8,2,IF(wskaźniki!E15&lt;0.95,3,IF(wskaźniki!E15&lt;1.1,4,5)))))</f>
        <v/>
      </c>
      <c r="F5" s="1198">
        <f>IF(wskaźniki!F15&lt;0.5,0,IF(wskaźniki!F15&lt;0.65,1,IF(wskaźniki!F15&lt;0.8,2,IF(wskaźniki!F15&lt;0.95,3,IF(wskaźniki!F15&lt;1.1,4,5)))))</f>
        <v/>
      </c>
      <c r="G5" s="1198">
        <f>IF(wskaźniki!G15&lt;0.5,0,IF(wskaźniki!G15&lt;0.65,1,IF(wskaźniki!G15&lt;0.8,2,IF(wskaźniki!G15&lt;0.95,3,IF(wskaźniki!G15&lt;1.1,4,5)))))</f>
        <v/>
      </c>
      <c r="H5" s="1198">
        <f>IF(wskaźniki!H15&lt;0.5,0,IF(wskaźniki!H15&lt;0.65,1,IF(wskaźniki!H15&lt;0.8,2,IF(wskaźniki!H15&lt;0.95,3,IF(wskaźniki!H15&lt;1.1,4,5)))))</f>
        <v/>
      </c>
      <c r="I5" s="1196">
        <f>IF(wskaźniki!I15&lt;0.5,0,IF(wskaźniki!I15&lt;0.65,1,IF(wskaźniki!I15&lt;0.8,2,IF(wskaźniki!I15&lt;0.95,3,IF(wskaźniki!I15&lt;1.1,4,5)))))</f>
        <v/>
      </c>
      <c r="J5" s="1202">
        <f>IF(wskaźniki!J15&lt;0.5,0,IF(wskaźniki!J15&lt;0.65,1,IF(wskaźniki!J15&lt;0.8,2,IF(wskaźniki!J15&lt;0.95,3,IF(wskaźniki!J15&lt;1.1,4,5)))))</f>
        <v/>
      </c>
      <c r="K5" s="1203">
        <f>IF(wskaźniki!K15&lt;0.5,0,IF(wskaźniki!K15&lt;0.65,1,IF(wskaźniki!K15&lt;0.8,2,IF(wskaźniki!K15&lt;0.95,3,IF(wskaźniki!K15&lt;1.1,4,5)))))</f>
        <v/>
      </c>
      <c r="L5" s="1192">
        <f>IF(wskaźniki!L15&lt;0.5,0,IF(wskaźniki!L15&lt;0.65,1,IF(wskaźniki!L15&lt;0.8,2,IF(wskaźniki!L15&lt;0.95,3,IF(wskaźniki!L15&lt;1.1,4,5)))))</f>
        <v/>
      </c>
      <c r="M5" s="476">
        <f>IF(wskaźniki!M15&lt;0.5,0,IF(wskaźniki!M15&lt;0.65,1,IF(wskaźniki!M15&lt;0.8,2,IF(wskaźniki!M15&lt;0.95,3,IF(wskaźniki!M15&lt;1.1,4,5)))))</f>
        <v/>
      </c>
      <c r="N5">
        <f>IF(wskaźniki!N15&lt;0.5,0,IF(wskaźniki!N15&lt;0.65,1,IF(wskaźniki!N15&lt;0.8,2,IF(wskaźniki!N15&lt;0.95,3,IF(wskaźniki!N15&lt;1.1,4,5)))))</f>
        <v/>
      </c>
      <c r="O5">
        <f>IF(wskaźniki!O15&lt;0.5,0,IF(wskaźniki!O15&lt;0.65,1,IF(wskaźniki!O15&lt;0.8,2,IF(wskaźniki!O15&lt;0.95,3,IF(wskaźniki!O15&lt;1.1,4,5)))))</f>
        <v/>
      </c>
      <c r="P5">
        <f>IF(wskaźniki!P15&lt;0.5,0,IF(wskaźniki!P15&lt;0.65,1,IF(wskaźniki!P15&lt;0.8,2,IF(wskaźniki!P15&lt;0.95,3,IF(wskaźniki!P15&lt;1.1,4,5)))))</f>
        <v/>
      </c>
      <c r="Q5">
        <f>IF(wskaźniki!Q15&lt;0.5,0,IF(wskaźniki!Q15&lt;0.65,1,IF(wskaźniki!Q15&lt;0.8,2,IF(wskaźniki!Q15&lt;0.95,3,IF(wskaźniki!Q15&lt;1.1,4,5)))))</f>
        <v/>
      </c>
      <c r="R5">
        <f>IF(wskaźniki!R15&lt;0.5,0,IF(wskaźniki!R15&lt;0.65,1,IF(wskaźniki!R15&lt;0.8,2,IF(wskaźniki!R15&lt;0.95,3,IF(wskaźniki!R15&lt;1.1,4,5)))))</f>
        <v/>
      </c>
      <c r="S5">
        <f>IF(wskaźniki!S15&lt;0.5,0,IF(wskaźniki!S15&lt;0.65,1,IF(wskaźniki!S15&lt;0.8,2,IF(wskaźniki!S15&lt;0.95,3,IF(wskaźniki!S15&lt;1.1,4,5)))))</f>
        <v/>
      </c>
      <c r="T5">
        <f>IF(wskaźniki!T15&lt;0.5,0,IF(wskaźniki!T15&lt;0.65,1,IF(wskaźniki!T15&lt;0.8,2,IF(wskaźniki!T15&lt;0.95,3,IF(wskaźniki!T15&lt;1.1,4,5)))))</f>
        <v/>
      </c>
      <c r="U5" t="n">
        <v>5</v>
      </c>
      <c r="V5" t="inlineStr">
        <is>
          <t>0,5 - 1,5 ?</t>
        </is>
      </c>
      <c r="W5">
        <f>SUMPRODUCT(B5:T5,$B$15:$T$15)/MAX(1,SUM($B$15:$T$15))</f>
        <v/>
      </c>
      <c r="X5">
        <f>ROUND(W5,1)</f>
        <v/>
      </c>
      <c r="Y5" t="n">
        <v>5</v>
      </c>
    </row>
    <row r="6" customFormat="1" s="246">
      <c r="A6" s="554" t="inlineStr">
        <is>
          <t>Kapitał obrotowy do przychodów ogółem</t>
        </is>
      </c>
      <c r="B6" s="1197">
        <f>IF(wskaźniki!B20&lt;-5%,0,IF(wskaźniki!B20&lt;0%,1,IF(wskaźniki!B20&lt;5%,2,IF(wskaźniki!B20&lt;10%,3,IF(wskaźniki!B20&lt;15%,4,5)))))</f>
        <v/>
      </c>
      <c r="C6" s="1198">
        <f>IF(wskaźniki!C20&lt;-5%,0,IF(wskaźniki!C20&lt;0%,1,IF(wskaźniki!C20&lt;5%,2,IF(wskaźniki!C20&lt;10%,3,IF(wskaźniki!C20&lt;15%,4,5)))))</f>
        <v/>
      </c>
      <c r="D6" s="1198">
        <f>IF(wskaźniki!D20&lt;-5%,0,IF(wskaźniki!D20&lt;0%,1,IF(wskaźniki!D20&lt;5%,2,IF(wskaźniki!D20&lt;10%,3,IF(wskaźniki!D20&lt;15%,4,5)))))</f>
        <v/>
      </c>
      <c r="E6" s="1198">
        <f>IF(wskaźniki!E20&lt;-5%,0,IF(wskaźniki!E20&lt;0%,1,IF(wskaźniki!E20&lt;5%,2,IF(wskaźniki!E20&lt;10%,3,IF(wskaźniki!E20&lt;15%,4,5)))))</f>
        <v/>
      </c>
      <c r="F6" s="1198">
        <f>IF(wskaźniki!F20&lt;-5%,0,IF(wskaźniki!F20&lt;0%,1,IF(wskaźniki!F20&lt;5%,2,IF(wskaźniki!F20&lt;10%,3,IF(wskaźniki!F20&lt;15%,4,5)))))</f>
        <v/>
      </c>
      <c r="G6" s="1198">
        <f>IF(wskaźniki!G20&lt;-5%,0,IF(wskaźniki!G20&lt;0%,1,IF(wskaźniki!G20&lt;5%,2,IF(wskaźniki!G20&lt;10%,3,IF(wskaźniki!G20&lt;15%,4,5)))))</f>
        <v/>
      </c>
      <c r="H6" s="1198">
        <f>IF(wskaźniki!H20&lt;-5%,0,IF(wskaźniki!H20&lt;0%,1,IF(wskaźniki!H20&lt;5%,2,IF(wskaźniki!H20&lt;10%,3,IF(wskaźniki!H20&lt;15%,4,5)))))</f>
        <v/>
      </c>
      <c r="I6" s="1196">
        <f>IF(wskaźniki!I20&lt;-5%,0,IF(wskaźniki!I20&lt;0%,1,IF(wskaźniki!I20&lt;5%,2,IF(wskaźniki!I20&lt;10%,3,IF(wskaźniki!I20&lt;15%,4,5)))))</f>
        <v/>
      </c>
      <c r="J6" s="1202">
        <f>IF(wskaźniki!J20&lt;-5%,0,IF(wskaźniki!J20&lt;0%,1,IF(wskaźniki!J20&lt;5%,2,IF(wskaźniki!J20&lt;10%,3,IF(wskaźniki!J20&lt;15%,4,5)))))</f>
        <v/>
      </c>
      <c r="K6" s="1203">
        <f>IF(wskaźniki!K20&lt;-5%,0,IF(wskaźniki!K20&lt;0%,1,IF(wskaźniki!K20&lt;5%,2,IF(wskaźniki!K20&lt;10%,3,IF(wskaźniki!K20&lt;15%,4,5)))))</f>
        <v/>
      </c>
      <c r="L6" s="1192">
        <f>IF(wskaźniki!L20&lt;-5%,0,IF(wskaźniki!L20&lt;0%,1,IF(wskaźniki!L20&lt;5%,2,IF(wskaźniki!L20&lt;10%,3,IF(wskaźniki!L20&lt;15%,4,5)))))</f>
        <v/>
      </c>
      <c r="M6" s="476">
        <f>IF(wskaźniki!M20&lt;-5%,0,IF(wskaźniki!M20&lt;0%,1,IF(wskaźniki!M20&lt;5%,2,IF(wskaźniki!M20&lt;10%,3,IF(wskaźniki!M20&lt;15%,4,5)))))</f>
        <v/>
      </c>
      <c r="N6">
        <f>IF(wskaźniki!N20&lt;-5%,0,IF(wskaźniki!N20&lt;0%,1,IF(wskaźniki!N20&lt;5%,2,IF(wskaźniki!N20&lt;10%,3,IF(wskaźniki!N20&lt;15%,4,5)))))</f>
        <v/>
      </c>
      <c r="O6">
        <f>IF(wskaźniki!O20&lt;-5%,0,IF(wskaźniki!O20&lt;0%,1,IF(wskaźniki!O20&lt;5%,2,IF(wskaźniki!O20&lt;10%,3,IF(wskaźniki!O20&lt;15%,4,5)))))</f>
        <v/>
      </c>
      <c r="P6">
        <f>IF(wskaźniki!P20&lt;-5%,0,IF(wskaźniki!P20&lt;0%,1,IF(wskaźniki!P20&lt;5%,2,IF(wskaźniki!P20&lt;10%,3,IF(wskaźniki!P20&lt;15%,4,5)))))</f>
        <v/>
      </c>
      <c r="Q6">
        <f>IF(wskaźniki!Q20&lt;-5%,0,IF(wskaźniki!Q20&lt;0%,1,IF(wskaźniki!Q20&lt;5%,2,IF(wskaźniki!Q20&lt;10%,3,IF(wskaźniki!Q20&lt;15%,4,5)))))</f>
        <v/>
      </c>
      <c r="R6">
        <f>IF(wskaźniki!R20&lt;-5%,0,IF(wskaźniki!R20&lt;0%,1,IF(wskaźniki!R20&lt;5%,2,IF(wskaźniki!R20&lt;10%,3,IF(wskaźniki!R20&lt;15%,4,5)))))</f>
        <v/>
      </c>
      <c r="S6">
        <f>IF(wskaźniki!S20&lt;-5%,0,IF(wskaźniki!S20&lt;0%,1,IF(wskaźniki!S20&lt;5%,2,IF(wskaźniki!S20&lt;10%,3,IF(wskaźniki!S20&lt;15%,4,5)))))</f>
        <v/>
      </c>
      <c r="T6">
        <f>IF(wskaźniki!T20&lt;-5%,0,IF(wskaźniki!T20&lt;0%,1,IF(wskaźniki!T20&lt;5%,2,IF(wskaźniki!T20&lt;10%,3,IF(wskaźniki!T20&lt;15%,4,5)))))</f>
        <v/>
      </c>
      <c r="U6" t="n">
        <v>5</v>
      </c>
      <c r="V6" t="inlineStr">
        <is>
          <t>(-)5% - 15 %</t>
        </is>
      </c>
      <c r="W6">
        <f>SUMPRODUCT(B6:T6,$B$15:$T$15)/MAX(1,SUM($B$15:$T$15))</f>
        <v/>
      </c>
      <c r="X6">
        <f>ROUND(W6,1)</f>
        <v/>
      </c>
      <c r="Y6" t="n">
        <v>5</v>
      </c>
    </row>
    <row r="7" customFormat="1" s="246">
      <c r="A7" s="555" t="inlineStr">
        <is>
          <t>Rotacja należności z tytułu dostaw</t>
        </is>
      </c>
      <c r="B7" s="1204">
        <f>IF(wskaźniki!B24&lt;30,4,IF(wskaźniki!B24&lt;45,3,IF(wskaźniki!B24&lt;60,2,IF(wskaźniki!B24&lt;75,1,0))))</f>
        <v/>
      </c>
      <c r="C7" s="1205">
        <f>IF(wskaźniki!C24&lt;30,4,IF(wskaźniki!C24&lt;45,3,IF(wskaźniki!C24&lt;60,2,IF(wskaźniki!C24&lt;75,1,0))))</f>
        <v/>
      </c>
      <c r="D7" s="1205">
        <f>IF(wskaźniki!D24&lt;30,4,IF(wskaźniki!D24&lt;45,3,IF(wskaźniki!D24&lt;60,2,IF(wskaźniki!D24&lt;75,1,0))))</f>
        <v/>
      </c>
      <c r="E7" s="1205">
        <f>IF(wskaźniki!E24&lt;30,4,IF(wskaźniki!E24&lt;45,3,IF(wskaźniki!E24&lt;60,2,IF(wskaźniki!E24&lt;75,1,0))))</f>
        <v/>
      </c>
      <c r="F7" s="1205">
        <f>IF(wskaźniki!F24&lt;30,4,IF(wskaźniki!F24&lt;45,3,IF(wskaźniki!F24&lt;60,2,IF(wskaźniki!F24&lt;75,1,0))))</f>
        <v/>
      </c>
      <c r="G7" s="1205">
        <f>IF(wskaźniki!G24&lt;30,4,IF(wskaźniki!G24&lt;45,3,IF(wskaźniki!G24&lt;60,2,IF(wskaźniki!G24&lt;75,1,0))))</f>
        <v/>
      </c>
      <c r="H7" s="1205">
        <f>IF(wskaźniki!H24&lt;30,4,IF(wskaźniki!H24&lt;45,3,IF(wskaźniki!H24&lt;60,2,IF(wskaźniki!H24&lt;75,1,0))))</f>
        <v/>
      </c>
      <c r="I7" s="1196">
        <f>IF(wskaźniki!I24&lt;30,4,IF(wskaźniki!I24&lt;45,3,IF(wskaźniki!I24&lt;60,2,IF(wskaźniki!I24&lt;75,1,0))))</f>
        <v/>
      </c>
      <c r="J7" s="1206">
        <f>IF(wskaźniki!J24&lt;30,4,IF(wskaźniki!J24&lt;45,3,IF(wskaźniki!J24&lt;60,2,IF(wskaźniki!J24&lt;75,1,0))))</f>
        <v/>
      </c>
      <c r="K7" s="1207">
        <f>IF(wskaźniki!K24&lt;30,4,IF(wskaźniki!K24&lt;45,3,IF(wskaźniki!K24&lt;60,2,IF(wskaźniki!K24&lt;75,1,0))))</f>
        <v/>
      </c>
      <c r="L7" s="1192">
        <f>IF(wskaźniki!L24&lt;30,4,IF(wskaźniki!L24&lt;45,3,IF(wskaźniki!L24&lt;60,2,IF(wskaźniki!L24&lt;75,1,0))))</f>
        <v/>
      </c>
      <c r="M7" s="246">
        <f>IF(wskaźniki!M24&lt;30,4,IF(wskaźniki!M24&lt;45,3,IF(wskaźniki!M24&lt;60,2,IF(wskaźniki!M24&lt;75,1,0))))</f>
        <v/>
      </c>
      <c r="N7">
        <f>IF(wskaźniki!N24&lt;30,4,IF(wskaźniki!N24&lt;45,3,IF(wskaźniki!N24&lt;60,2,IF(wskaźniki!N24&lt;75,1,0))))</f>
        <v/>
      </c>
      <c r="O7">
        <f>IF(wskaźniki!O24&lt;30,4,IF(wskaźniki!O24&lt;45,3,IF(wskaźniki!O24&lt;60,2,IF(wskaźniki!O24&lt;75,1,0))))</f>
        <v/>
      </c>
      <c r="P7">
        <f>IF(wskaźniki!P24&lt;30,4,IF(wskaźniki!P24&lt;45,3,IF(wskaźniki!P24&lt;60,2,IF(wskaźniki!P24&lt;75,1,0))))</f>
        <v/>
      </c>
      <c r="Q7">
        <f>IF(wskaźniki!Q24&lt;30,4,IF(wskaźniki!Q24&lt;45,3,IF(wskaźniki!Q24&lt;60,2,IF(wskaźniki!Q24&lt;75,1,0))))</f>
        <v/>
      </c>
      <c r="R7">
        <f>IF(wskaźniki!R24&lt;30,4,IF(wskaźniki!R24&lt;45,3,IF(wskaźniki!R24&lt;60,2,IF(wskaźniki!R24&lt;75,1,0))))</f>
        <v/>
      </c>
      <c r="S7">
        <f>IF(wskaźniki!S24&lt;30,4,IF(wskaźniki!S24&lt;45,3,IF(wskaźniki!S24&lt;60,2,IF(wskaźniki!S24&lt;75,1,0))))</f>
        <v/>
      </c>
      <c r="T7">
        <f>IF(wskaźniki!T24&lt;30,4,IF(wskaźniki!T24&lt;45,3,IF(wskaźniki!T24&lt;60,2,IF(wskaźniki!T24&lt;75,1,0))))</f>
        <v/>
      </c>
      <c r="U7" t="n">
        <v>4</v>
      </c>
      <c r="V7" t="inlineStr">
        <is>
          <t>30 - 75 dni</t>
        </is>
      </c>
      <c r="W7">
        <f>SUMPRODUCT(B7:T7,$B$15:$T$15)/MAX(1,SUM($B$15:$T$15))</f>
        <v/>
      </c>
      <c r="X7">
        <f>ROUND(W7,1)</f>
        <v/>
      </c>
      <c r="Y7" t="n">
        <v>4</v>
      </c>
    </row>
    <row r="8" customFormat="1" s="246">
      <c r="A8" s="555" t="inlineStr">
        <is>
          <t>Rotacja zapasów</t>
        </is>
      </c>
      <c r="B8" s="1204">
        <f>IF(wskaźniki!B26&lt;30,3,IF(wskaźniki!B26&lt;50,2,IF(wskaźniki!B26&lt;75,1,0)))</f>
        <v/>
      </c>
      <c r="C8" s="1205">
        <f>IF(wskaźniki!C26&lt;30,3,IF(wskaźniki!C26&lt;50,2,IF(wskaźniki!C26&lt;75,1,0)))</f>
        <v/>
      </c>
      <c r="D8" s="1205">
        <f>IF(wskaźniki!D26&lt;30,3,IF(wskaźniki!D26&lt;50,2,IF(wskaźniki!D26&lt;75,1,0)))</f>
        <v/>
      </c>
      <c r="E8" s="1205">
        <f>IF(wskaźniki!E26&lt;30,3,IF(wskaźniki!E26&lt;50,2,IF(wskaźniki!E26&lt;75,1,0)))</f>
        <v/>
      </c>
      <c r="F8" s="1205">
        <f>IF(wskaźniki!F26&lt;30,3,IF(wskaźniki!F26&lt;50,2,IF(wskaźniki!F26&lt;75,1,0)))</f>
        <v/>
      </c>
      <c r="G8" s="1205">
        <f>IF(wskaźniki!G26&lt;30,3,IF(wskaźniki!G26&lt;50,2,IF(wskaźniki!G26&lt;75,1,0)))</f>
        <v/>
      </c>
      <c r="H8" s="1205">
        <f>IF(wskaźniki!H26&lt;30,3,IF(wskaźniki!H26&lt;50,2,IF(wskaźniki!H26&lt;75,1,0)))</f>
        <v/>
      </c>
      <c r="I8" s="1196">
        <f>IF(wskaźniki!I26&lt;30,3,IF(wskaźniki!I26&lt;50,2,IF(wskaźniki!I26&lt;75,1,0)))</f>
        <v/>
      </c>
      <c r="J8" s="1206">
        <f>IF(wskaźniki!J26&lt;30,3,IF(wskaźniki!J26&lt;50,2,IF(wskaźniki!J26&lt;75,1,0)))</f>
        <v/>
      </c>
      <c r="K8" s="1207">
        <f>IF(wskaźniki!K26&lt;30,3,IF(wskaźniki!K26&lt;50,2,IF(wskaźniki!K26&lt;75,1,0)))</f>
        <v/>
      </c>
      <c r="L8" s="1192">
        <f>IF(wskaźniki!L26&lt;30,3,IF(wskaźniki!L26&lt;50,2,IF(wskaźniki!L26&lt;75,1,0)))</f>
        <v/>
      </c>
      <c r="M8" s="246">
        <f>IF(wskaźniki!M26&lt;30,3,IF(wskaźniki!M26&lt;50,2,IF(wskaźniki!M26&lt;75,1,0)))</f>
        <v/>
      </c>
      <c r="N8">
        <f>IF(wskaźniki!N26&lt;30,3,IF(wskaźniki!N26&lt;50,2,IF(wskaźniki!N26&lt;75,1,0)))</f>
        <v/>
      </c>
      <c r="O8">
        <f>IF(wskaźniki!O26&lt;30,3,IF(wskaźniki!O26&lt;50,2,IF(wskaźniki!O26&lt;75,1,0)))</f>
        <v/>
      </c>
      <c r="P8">
        <f>IF(wskaźniki!P26&lt;30,3,IF(wskaźniki!P26&lt;50,2,IF(wskaźniki!P26&lt;75,1,0)))</f>
        <v/>
      </c>
      <c r="Q8">
        <f>IF(wskaźniki!Q26&lt;30,3,IF(wskaźniki!Q26&lt;50,2,IF(wskaźniki!Q26&lt;75,1,0)))</f>
        <v/>
      </c>
      <c r="R8">
        <f>IF(wskaźniki!R26&lt;30,3,IF(wskaźniki!R26&lt;50,2,IF(wskaźniki!R26&lt;75,1,0)))</f>
        <v/>
      </c>
      <c r="S8">
        <f>IF(wskaźniki!S26&lt;30,3,IF(wskaźniki!S26&lt;50,2,IF(wskaźniki!S26&lt;75,1,0)))</f>
        <v/>
      </c>
      <c r="T8">
        <f>IF(wskaźniki!T26&lt;30,3,IF(wskaźniki!T26&lt;50,2,IF(wskaźniki!T26&lt;75,1,0)))</f>
        <v/>
      </c>
      <c r="U8" t="n">
        <v>3</v>
      </c>
      <c r="V8" t="inlineStr">
        <is>
          <t>30 - 75 dni</t>
        </is>
      </c>
      <c r="W8">
        <f>SUMPRODUCT(B8:T8,$B$15:$T$15)/MAX(1,SUM($B$15:$T$15))</f>
        <v/>
      </c>
      <c r="X8">
        <f>ROUND(W8,1)</f>
        <v/>
      </c>
      <c r="Y8" t="n">
        <v>3</v>
      </c>
    </row>
    <row r="9" customFormat="1" s="246">
      <c r="A9" s="555" t="inlineStr">
        <is>
          <t>Cyk rozliczeniowy zobowiązań z tytułu dostaw</t>
        </is>
      </c>
      <c r="B9" s="1204">
        <f>IF(wskaźniki!B27&lt;30,3,IF(wskaźniki!B27&lt;50,2,IF(wskaźniki!B27&lt;75,1,0)))</f>
        <v/>
      </c>
      <c r="C9" s="1205">
        <f>IF(wskaźniki!C27&lt;30,3,IF(wskaźniki!C27&lt;50,2,IF(wskaźniki!C27&lt;75,1,0)))</f>
        <v/>
      </c>
      <c r="D9" s="1205">
        <f>IF(wskaźniki!D27&lt;30,3,IF(wskaźniki!D27&lt;50,2,IF(wskaźniki!D27&lt;75,1,0)))</f>
        <v/>
      </c>
      <c r="E9" s="1205">
        <f>IF(wskaźniki!E27&lt;30,3,IF(wskaźniki!E27&lt;50,2,IF(wskaźniki!E27&lt;75,1,0)))</f>
        <v/>
      </c>
      <c r="F9" s="1205">
        <f>IF(wskaźniki!F27&lt;30,3,IF(wskaźniki!F27&lt;50,2,IF(wskaźniki!F27&lt;75,1,0)))</f>
        <v/>
      </c>
      <c r="G9" s="1205">
        <f>IF(wskaźniki!G27&lt;30,3,IF(wskaźniki!G27&lt;50,2,IF(wskaźniki!G27&lt;75,1,0)))</f>
        <v/>
      </c>
      <c r="H9" s="1205">
        <f>IF(wskaźniki!H27&lt;30,3,IF(wskaźniki!H27&lt;50,2,IF(wskaźniki!H27&lt;75,1,0)))</f>
        <v/>
      </c>
      <c r="I9" s="1196">
        <f>IF(wskaźniki!I27&lt;30,3,IF(wskaźniki!I27&lt;50,2,IF(wskaźniki!I27&lt;75,1,0)))</f>
        <v/>
      </c>
      <c r="J9" s="1206">
        <f>IF(wskaźniki!J27&lt;30,3,IF(wskaźniki!J27&lt;50,2,IF(wskaźniki!J27&lt;75,1,0)))</f>
        <v/>
      </c>
      <c r="K9" s="1207">
        <f>IF(wskaźniki!K27&lt;30,3,IF(wskaźniki!K27&lt;50,2,IF(wskaźniki!K27&lt;75,1,0)))</f>
        <v/>
      </c>
      <c r="L9" s="1192">
        <f>IF(wskaźniki!L27&lt;30,3,IF(wskaźniki!L27&lt;50,2,IF(wskaźniki!L27&lt;75,1,0)))</f>
        <v/>
      </c>
      <c r="M9" s="246">
        <f>IF(wskaźniki!M27&lt;30,3,IF(wskaźniki!M27&lt;50,2,IF(wskaźniki!M27&lt;75,1,0)))</f>
        <v/>
      </c>
      <c r="N9">
        <f>IF(wskaźniki!N27&lt;30,3,IF(wskaźniki!N27&lt;50,2,IF(wskaźniki!N27&lt;75,1,0)))</f>
        <v/>
      </c>
      <c r="O9">
        <f>IF(wskaźniki!O27&lt;30,3,IF(wskaźniki!O27&lt;50,2,IF(wskaźniki!O27&lt;75,1,0)))</f>
        <v/>
      </c>
      <c r="P9">
        <f>IF(wskaźniki!P27&lt;30,3,IF(wskaźniki!P27&lt;50,2,IF(wskaźniki!P27&lt;75,1,0)))</f>
        <v/>
      </c>
      <c r="Q9">
        <f>IF(wskaźniki!Q27&lt;30,3,IF(wskaźniki!Q27&lt;50,2,IF(wskaźniki!Q27&lt;75,1,0)))</f>
        <v/>
      </c>
      <c r="R9">
        <f>IF(wskaźniki!R27&lt;30,3,IF(wskaźniki!R27&lt;50,2,IF(wskaźniki!R27&lt;75,1,0)))</f>
        <v/>
      </c>
      <c r="S9">
        <f>IF(wskaźniki!S27&lt;30,3,IF(wskaźniki!S27&lt;50,2,IF(wskaźniki!S27&lt;75,1,0)))</f>
        <v/>
      </c>
      <c r="T9">
        <f>IF(wskaźniki!T27&lt;30,3,IF(wskaźniki!T27&lt;50,2,IF(wskaźniki!T27&lt;75,1,0)))</f>
        <v/>
      </c>
      <c r="U9" t="n">
        <v>3</v>
      </c>
      <c r="V9" t="inlineStr">
        <is>
          <t>30 - 75 dni</t>
        </is>
      </c>
      <c r="W9">
        <f>SUMPRODUCT(B9:T9,$B$15:$T$15)/MAX(1,SUM($B$15:$T$15))</f>
        <v/>
      </c>
      <c r="X9">
        <f>ROUND(W9,1)</f>
        <v/>
      </c>
      <c r="Y9" t="n">
        <v>3</v>
      </c>
    </row>
    <row r="10" customFormat="1" s="246">
      <c r="A10" s="557" t="inlineStr">
        <is>
          <t>Udział kapitału własnego (%)</t>
        </is>
      </c>
      <c r="B10" s="1208">
        <f>IF(wskaźniki!B33&lt;15%,0,IF(wskaźniki!B33&lt;25%,1,IF(wskaźniki!B33&lt;40%,2,IF(wskaźniki!B33&lt;55%,3,IF(wskaźniki!B33&lt;70%,3,5)))))</f>
        <v/>
      </c>
      <c r="C10" s="1209">
        <f>IF(wskaźniki!C33&lt;15%,0,IF(wskaźniki!C33&lt;25%,1,IF(wskaźniki!C33&lt;40%,2,IF(wskaźniki!C33&lt;55%,3,IF(wskaźniki!C33&lt;70%,3,5)))))</f>
        <v/>
      </c>
      <c r="D10" s="1209">
        <f>IF(wskaźniki!D33&lt;15%,0,IF(wskaźniki!D33&lt;25%,1,IF(wskaźniki!D33&lt;40%,2,IF(wskaźniki!D33&lt;55%,3,IF(wskaźniki!D33&lt;70%,3,5)))))</f>
        <v/>
      </c>
      <c r="E10" s="1209">
        <f>IF(wskaźniki!E33&lt;15%,0,IF(wskaźniki!E33&lt;25%,1,IF(wskaźniki!E33&lt;40%,2,IF(wskaźniki!E33&lt;55%,3,IF(wskaźniki!E33&lt;70%,3,5)))))</f>
        <v/>
      </c>
      <c r="F10" s="1209">
        <f>IF(wskaźniki!F33&lt;15%,0,IF(wskaźniki!F33&lt;25%,1,IF(wskaźniki!F33&lt;40%,2,IF(wskaźniki!F33&lt;55%,3,IF(wskaźniki!F33&lt;70%,3,5)))))</f>
        <v/>
      </c>
      <c r="G10" s="1209">
        <f>IF(wskaźniki!G33&lt;15%,0,IF(wskaźniki!G33&lt;25%,1,IF(wskaźniki!G33&lt;40%,2,IF(wskaźniki!G33&lt;55%,3,IF(wskaźniki!G33&lt;70%,3,5)))))</f>
        <v/>
      </c>
      <c r="H10" s="1209">
        <f>IF(wskaźniki!H33&lt;15%,0,IF(wskaźniki!H33&lt;25%,1,IF(wskaźniki!H33&lt;40%,2,IF(wskaźniki!H33&lt;55%,3,IF(wskaźniki!H33&lt;70%,3,5)))))</f>
        <v/>
      </c>
      <c r="I10" s="1196">
        <f>IF(wskaźniki!I33&lt;15%,0,IF(wskaźniki!I33&lt;25%,1,IF(wskaźniki!I33&lt;40%,2,IF(wskaźniki!I33&lt;55%,3,IF(wskaźniki!I33&lt;70%,3,5)))))</f>
        <v/>
      </c>
      <c r="J10" s="1210">
        <f>IF(wskaźniki!J33&lt;15%,0,IF(wskaźniki!J33&lt;25%,1,IF(wskaźniki!J33&lt;40%,2,IF(wskaźniki!J33&lt;55%,3,IF(wskaźniki!J33&lt;70%,3,5)))))</f>
        <v/>
      </c>
      <c r="K10" s="1211">
        <f>IF(wskaźniki!K33&lt;15%,0,IF(wskaźniki!K33&lt;25%,1,IF(wskaźniki!K33&lt;40%,2,IF(wskaźniki!K33&lt;55%,3,IF(wskaźniki!K33&lt;70%,3,5)))))</f>
        <v/>
      </c>
      <c r="L10" s="1192">
        <f>IF(wskaźniki!L33&lt;15%,0,IF(wskaźniki!L33&lt;25%,1,IF(wskaźniki!L33&lt;40%,2,IF(wskaźniki!L33&lt;55%,3,IF(wskaźniki!L33&lt;70%,3,5)))))</f>
        <v/>
      </c>
      <c r="M10" s="246">
        <f>IF(wskaźniki!M33&lt;15%,0,IF(wskaźniki!M33&lt;25%,1,IF(wskaźniki!M33&lt;40%,2,IF(wskaźniki!M33&lt;55%,3,IF(wskaźniki!M33&lt;70%,3,5)))))</f>
        <v/>
      </c>
      <c r="N10">
        <f>IF(wskaźniki!N33&lt;15%,0,IF(wskaźniki!N33&lt;25%,1,IF(wskaźniki!N33&lt;40%,2,IF(wskaźniki!N33&lt;55%,3,IF(wskaźniki!N33&lt;70%,3,5)))))</f>
        <v/>
      </c>
      <c r="O10">
        <f>IF(wskaźniki!O33&lt;15%,0,IF(wskaźniki!O33&lt;25%,1,IF(wskaźniki!O33&lt;40%,2,IF(wskaźniki!O33&lt;55%,3,IF(wskaźniki!O33&lt;70%,3,5)))))</f>
        <v/>
      </c>
      <c r="P10">
        <f>IF(wskaźniki!P33&lt;15%,0,IF(wskaźniki!P33&lt;25%,1,IF(wskaźniki!P33&lt;40%,2,IF(wskaźniki!P33&lt;55%,3,IF(wskaźniki!P33&lt;70%,3,5)))))</f>
        <v/>
      </c>
      <c r="Q10">
        <f>IF(wskaźniki!Q33&lt;15%,0,IF(wskaźniki!Q33&lt;25%,1,IF(wskaźniki!Q33&lt;40%,2,IF(wskaźniki!Q33&lt;55%,3,IF(wskaźniki!Q33&lt;70%,3,5)))))</f>
        <v/>
      </c>
      <c r="R10">
        <f>IF(wskaźniki!R33&lt;15%,0,IF(wskaźniki!R33&lt;25%,1,IF(wskaźniki!R33&lt;40%,2,IF(wskaźniki!R33&lt;55%,3,IF(wskaźniki!R33&lt;70%,3,5)))))</f>
        <v/>
      </c>
      <c r="S10">
        <f>IF(wskaźniki!S33&lt;15%,0,IF(wskaźniki!S33&lt;25%,1,IF(wskaźniki!S33&lt;40%,2,IF(wskaźniki!S33&lt;55%,3,IF(wskaźniki!S33&lt;70%,3,5)))))</f>
        <v/>
      </c>
      <c r="T10">
        <f>IF(wskaźniki!T33&lt;15%,0,IF(wskaźniki!T33&lt;25%,1,IF(wskaźniki!T33&lt;40%,2,IF(wskaźniki!T33&lt;55%,3,IF(wskaźniki!T33&lt;70%,3,5)))))</f>
        <v/>
      </c>
      <c r="U10" t="n">
        <v>5</v>
      </c>
      <c r="V10" t="inlineStr">
        <is>
          <t>&gt;15%</t>
        </is>
      </c>
      <c r="W10">
        <f>SUMPRODUCT(B10:T10,$B$15:$T$15)/MAX(1,SUM($B$15:$T$15))</f>
        <v/>
      </c>
      <c r="X10">
        <f>ROUND(W10,1)</f>
        <v/>
      </c>
      <c r="Y10" t="n">
        <v>5</v>
      </c>
    </row>
    <row r="11">
      <c r="A11" s="559" t="inlineStr">
        <is>
          <t xml:space="preserve">Wskaźnik pokrycia i obsługi zadłużenia </t>
        </is>
      </c>
      <c r="B11" s="1212">
        <f>IF(wskaźniki!B39&lt;1.2,0,IF(wskaźniki!B39&lt;1.5,1,IF(wskaźniki!B39&lt;2,2,IF(wskaźniki!B39&lt;2.75,3,IF(wskaźniki!B39&lt;3.5,4,5)))))</f>
        <v/>
      </c>
      <c r="C11" s="1213">
        <f>IF(wskaźniki!C39&lt;1.2,0,IF(wskaźniki!C39&lt;1.5,1,IF(wskaźniki!C39&lt;2,2,IF(wskaźniki!C39&lt;2.75,3,IF(wskaźniki!C39&lt;3.5,4,5)))))</f>
        <v/>
      </c>
      <c r="D11" s="1213">
        <f>IF(wskaźniki!D39&lt;1.2,0,IF(wskaźniki!D39&lt;1.5,1,IF(wskaźniki!D39&lt;2,2,IF(wskaźniki!D39&lt;2.75,3,IF(wskaźniki!D39&lt;3.5,4,5)))))</f>
        <v/>
      </c>
      <c r="E11" s="1213">
        <f>IF(wskaźniki!E39&lt;1.2,0,IF(wskaźniki!E39&lt;1.5,1,IF(wskaźniki!E39&lt;2,2,IF(wskaźniki!E39&lt;2.75,3,IF(wskaźniki!E39&lt;3.5,4,5)))))</f>
        <v/>
      </c>
      <c r="F11" s="1213">
        <f>IF(wskaźniki!F39&lt;1.2,0,IF(wskaźniki!F39&lt;1.5,1,IF(wskaźniki!F39&lt;2,2,IF(wskaźniki!F39&lt;2.75,3,IF(wskaźniki!F39&lt;3.5,4,5)))))</f>
        <v/>
      </c>
      <c r="G11" s="1213">
        <f>IF(wskaźniki!G39&lt;1.2,0,IF(wskaźniki!G39&lt;1.5,1,IF(wskaźniki!G39&lt;2,2,IF(wskaźniki!G39&lt;2.75,3,IF(wskaźniki!G39&lt;3.5,4,5)))))</f>
        <v/>
      </c>
      <c r="H11" s="1213">
        <f>IF(wskaźniki!H39&lt;1.2,0,IF(wskaźniki!H39&lt;1.5,1,IF(wskaźniki!H39&lt;2,2,IF(wskaźniki!H39&lt;2.75,3,IF(wskaźniki!H39&lt;3.5,4,5)))))</f>
        <v/>
      </c>
      <c r="I11" s="1196">
        <f>IF(wskaźniki!I39&lt;1.2,0,IF(wskaźniki!I39&lt;1.5,1,IF(wskaźniki!I39&lt;2,2,IF(wskaźniki!I39&lt;2.75,3,IF(wskaźniki!I39&lt;3.5,4,5)))))</f>
        <v/>
      </c>
      <c r="J11" s="1214">
        <f>IF(wskaźniki!J39&lt;1.2,0,IF(wskaźniki!J39&lt;1.5,1,IF(wskaźniki!J39&lt;2,2,IF(wskaźniki!J39&lt;2.75,3,IF(wskaźniki!J39&lt;3.5,4,5)))))</f>
        <v/>
      </c>
      <c r="K11" s="1215">
        <f>IF(wskaźniki!K39&lt;1.2,0,IF(wskaźniki!K39&lt;1.5,1,IF(wskaźniki!K39&lt;2,2,IF(wskaźniki!K39&lt;2.75,3,IF(wskaźniki!K39&lt;3.5,4,5)))))</f>
        <v/>
      </c>
      <c r="L11" s="1192">
        <f>IF(wskaźniki!L39&lt;1.2,0,IF(wskaźniki!L39&lt;1.5,1,IF(wskaźniki!L39&lt;2,2,IF(wskaźniki!L39&lt;2.75,3,IF(wskaźniki!L39&lt;3.5,4,5)))))</f>
        <v/>
      </c>
      <c r="M11" s="246">
        <f>IF(wskaźniki!M39&lt;1.2,0,IF(wskaźniki!M39&lt;1.5,1,IF(wskaźniki!M39&lt;2,2,IF(wskaźniki!M39&lt;2.75,3,IF(wskaźniki!M39&lt;3.5,4,5)))))</f>
        <v/>
      </c>
      <c r="N11">
        <f>IF(wskaźniki!N39&lt;1.2,0,IF(wskaźniki!N39&lt;1.5,1,IF(wskaźniki!N39&lt;2,2,IF(wskaźniki!N39&lt;2.75,3,IF(wskaźniki!N39&lt;3.5,4,5)))))</f>
        <v/>
      </c>
      <c r="O11">
        <f>IF(wskaźniki!O39&lt;1.2,0,IF(wskaźniki!O39&lt;1.5,1,IF(wskaźniki!O39&lt;2,2,IF(wskaźniki!O39&lt;2.75,3,IF(wskaźniki!O39&lt;3.5,4,5)))))</f>
        <v/>
      </c>
      <c r="P11">
        <f>IF(wskaźniki!P39&lt;1.2,0,IF(wskaźniki!P39&lt;1.5,1,IF(wskaźniki!P39&lt;2,2,IF(wskaźniki!P39&lt;2.75,3,IF(wskaźniki!P39&lt;3.5,4,5)))))</f>
        <v/>
      </c>
      <c r="Q11">
        <f>IF(wskaźniki!Q39&lt;1.2,0,IF(wskaźniki!Q39&lt;1.5,1,IF(wskaźniki!Q39&lt;2,2,IF(wskaźniki!Q39&lt;2.75,3,IF(wskaźniki!Q39&lt;3.5,4,5)))))</f>
        <v/>
      </c>
      <c r="R11">
        <f>IF(wskaźniki!R39&lt;1.2,0,IF(wskaźniki!R39&lt;1.5,1,IF(wskaźniki!R39&lt;2,2,IF(wskaźniki!R39&lt;2.75,3,IF(wskaźniki!R39&lt;3.5,4,5)))))</f>
        <v/>
      </c>
      <c r="S11">
        <f>IF(wskaźniki!S39&lt;1.2,0,IF(wskaźniki!S39&lt;1.5,1,IF(wskaźniki!S39&lt;2,2,IF(wskaźniki!S39&lt;2.75,3,IF(wskaźniki!S39&lt;3.5,4,5)))))</f>
        <v/>
      </c>
      <c r="T11">
        <f>IF(wskaźniki!T39&lt;1.2,0,IF(wskaźniki!T39&lt;1.5,1,IF(wskaźniki!T39&lt;2,2,IF(wskaźniki!T39&lt;2.75,3,IF(wskaźniki!T39&lt;3.5,4,5)))))</f>
        <v/>
      </c>
      <c r="U11" t="n">
        <v>5</v>
      </c>
      <c r="V11" t="inlineStr">
        <is>
          <t>1,2 - 4</t>
        </is>
      </c>
      <c r="W11">
        <f>SUMPRODUCT(B11:T11,$B$15:$T$15)/MAX(1,SUM($B$15:$T$15))</f>
        <v/>
      </c>
      <c r="X11">
        <f>ROUND(W11,1)</f>
        <v/>
      </c>
      <c r="Y11" t="n">
        <v>5</v>
      </c>
    </row>
    <row r="12" ht="15" customFormat="1" customHeight="1" s="246">
      <c r="A12" s="472" t="inlineStr">
        <is>
          <t>Razem</t>
        </is>
      </c>
      <c r="B12" s="475">
        <f>SUM(B2:B11)</f>
        <v/>
      </c>
      <c r="C12" s="475">
        <f>SUM(C2:C11)</f>
        <v/>
      </c>
      <c r="D12" s="475">
        <f>SUM(D2:D11)</f>
        <v/>
      </c>
      <c r="E12" s="475">
        <f>SUM(E2:E11)</f>
        <v/>
      </c>
      <c r="F12" s="475">
        <f>SUM(F2:F11)</f>
        <v/>
      </c>
      <c r="G12" s="475">
        <f>SUM(G2:G11)</f>
        <v/>
      </c>
      <c r="H12" s="475">
        <f>SUM(H2:H11)</f>
        <v/>
      </c>
      <c r="I12" s="475">
        <f>SUM(I2:I11)</f>
        <v/>
      </c>
      <c r="J12" s="475">
        <f>SUM(J2:J11)</f>
        <v/>
      </c>
      <c r="K12" s="475">
        <f>SUM(K2:K11)</f>
        <v/>
      </c>
      <c r="L12" s="475">
        <f>SUM(L2:L11)</f>
        <v/>
      </c>
      <c r="M12" s="475">
        <f>SUM(M2:M11)</f>
        <v/>
      </c>
      <c r="N12">
        <f>SUM(N2:N11)</f>
        <v/>
      </c>
      <c r="O12">
        <f>SUM(O2:O11)</f>
        <v/>
      </c>
      <c r="P12">
        <f>SUM(P2:P11)</f>
        <v/>
      </c>
      <c r="Q12">
        <f>SUM(Q2:Q11)</f>
        <v/>
      </c>
      <c r="R12">
        <f>SUM(R2:R11)</f>
        <v/>
      </c>
      <c r="S12">
        <f>SUM(S2:S11)</f>
        <v/>
      </c>
      <c r="T12">
        <f>SUM(T2:T11)</f>
        <v/>
      </c>
      <c r="U12">
        <f>SUM(U2:U11)</f>
        <v/>
      </c>
      <c r="W12">
        <f>SUM(W2:W11)</f>
        <v/>
      </c>
      <c r="X12">
        <f>SUM(X2:X11)</f>
        <v/>
      </c>
      <c r="Y12">
        <f>SUM(Y2:Y11)</f>
        <v/>
      </c>
    </row>
    <row r="13" ht="30.6" customFormat="1" customHeight="1" s="246">
      <c r="A13" s="473" t="inlineStr">
        <is>
          <t>Klasa Ryzyka/rating</t>
        </is>
      </c>
      <c r="B13" s="1216">
        <f>IF(B12&lt;15,"Zły/Brak zdolności",IF(B12&lt;23,"Niski",IF(B12&lt;31,"Zadawalający",IF(B12&lt;39,"Dobry","Wysoki"))))</f>
        <v/>
      </c>
      <c r="C13" s="1216">
        <f>IF(C12&lt;15,"Zły/Brak zdolności",IF(C12&lt;23,"Niski",IF(C12&lt;31,"Zadawalający",IF(C12&lt;39,"Dobry","Wysoki"))))</f>
        <v/>
      </c>
      <c r="D13" s="1216">
        <f>IF(D12&lt;15,"Zły/Brak zdolności",IF(D12&lt;23,"Niski",IF(D12&lt;31,"Zadawalający",IF(D12&lt;39,"Dobry","Wysoki"))))</f>
        <v/>
      </c>
      <c r="E13" s="1216">
        <f>IF(E12&lt;15,"Zły/Brak zdolności",IF(E12&lt;23,"Niski",IF(E12&lt;31,"Zadawalający",IF(E12&lt;39,"Dobry","Wysoki"))))</f>
        <v/>
      </c>
      <c r="F13" s="1216">
        <f>IF(F12&lt;15,"Zły/Brak zdolności",IF(F12&lt;23,"Niski",IF(F12&lt;31,"Zadawalający",IF(F12&lt;39,"Dobry","Wysoki"))))</f>
        <v/>
      </c>
      <c r="G13" s="1216">
        <f>IF(G12&lt;15,"Zły/Brak zdolności",IF(G12&lt;23,"Niski",IF(G12&lt;31,"Zadawalający",IF(G12&lt;39,"Dobry","Wysoki"))))</f>
        <v/>
      </c>
      <c r="H13" s="1216">
        <f>IF(H12&lt;15,"Zły/Brak zdolności",IF(H12&lt;23,"Niski",IF(H12&lt;31,"Zadawalający",IF(H12&lt;39,"Dobry","Wysoki"))))</f>
        <v/>
      </c>
      <c r="I13" s="1216">
        <f>IF(I12&lt;15,"Zły/Brak zdolności",IF(I12&lt;23,"Niski",IF(I12&lt;31,"Zadawalający",IF(I12&lt;39,"Dobry","Wysoki"))))</f>
        <v/>
      </c>
      <c r="J13" s="1216">
        <f>IF(J12&lt;15,"Zły/Brak zdolności",IF(J12&lt;23,"Niski",IF(J12&lt;31,"Zadawalający",IF(J12&lt;39,"Dobry","Wysoki"))))</f>
        <v/>
      </c>
      <c r="K13" s="1216">
        <f>IF(K12&lt;15,"Zły/Brak zdolności",IF(K12&lt;23,"Niski",IF(K12&lt;31,"Zadawalający",IF(K12&lt;39,"Dobry","Wysoki"))))</f>
        <v/>
      </c>
      <c r="L13" s="1216">
        <f>IF(L12&lt;15,"Zły/Brak zdolności",IF(L12&lt;23,"Niski",IF(L12&lt;31,"Zadawalający",IF(L12&lt;39,"Dobry","Wysoki"))))</f>
        <v/>
      </c>
      <c r="M13">
        <f>IF(M12&lt;15,"Zły/Brak zdolności",IF(M12&lt;23,"Niski",IF(M12&lt;31,"Zadawalający",IF(M12&lt;39,"Dobry","Wysoki"))))</f>
        <v/>
      </c>
      <c r="N13">
        <f>IF(N12&lt;15,"Zły/Brak zdolności",IF(N12&lt;23,"Niski",IF(N12&lt;31,"Zadawalający",IF(N12&lt;39,"Dobry","Wysoki"))))</f>
        <v/>
      </c>
      <c r="O13">
        <f>IF(O12&lt;15,"Zły/Brak zdolności",IF(O12&lt;23,"Niski",IF(O12&lt;31,"Zadawalający",IF(O12&lt;39,"Dobry","Wysoki"))))</f>
        <v/>
      </c>
      <c r="P13">
        <f>IF(P12&lt;15,"Zły/Brak zdolności",IF(P12&lt;23,"Niski",IF(P12&lt;31,"Zadawalający",IF(P12&lt;39,"Dobry","Wysoki"))))</f>
        <v/>
      </c>
      <c r="Q13">
        <f>IF(Q12&lt;15,"Zły/Brak zdolności",IF(Q12&lt;23,"Niski",IF(Q12&lt;31,"Zadawalający",IF(Q12&lt;39,"Dobry","Wysoki"))))</f>
        <v/>
      </c>
      <c r="R13">
        <f>IF(R12&lt;15,"Zły/Brak zdolności",IF(R12&lt;23,"Niski",IF(R12&lt;31,"Zadawalający",IF(R12&lt;39,"Dobry","Wysoki"))))</f>
        <v/>
      </c>
      <c r="S13">
        <f>IF(S12&lt;15,"Zły/Brak zdolności",IF(S12&lt;23,"Niski",IF(S12&lt;31,"Zadawalający",IF(S12&lt;39,"Dobry","Wysoki"))))</f>
        <v/>
      </c>
      <c r="T13">
        <f>IF(T12&lt;15,"Zły/Brak zdolności",IF(T12&lt;23,"Niski",IF(T12&lt;31,"Zadawalający",IF(T12&lt;39,"Dobry","Wysoki"))))</f>
        <v/>
      </c>
      <c r="U13" t="inlineStr">
        <is>
          <t>x</t>
        </is>
      </c>
      <c r="W13">
        <f>IF(W12&lt;10,"Zły/Brak zdolności",IF(W12&lt;18,"Niski",IF(W12&lt;26,"Zadawalający",IF(W12&lt;34,"Dobry","Wysoki"))))</f>
        <v/>
      </c>
      <c r="X13">
        <f>IF(X12&lt;10,"Zły/Brak zdolności",IF(X12&lt;18,"Niski",IF(X12&lt;26,"Zadawalający",IF(X12&lt;34,"Dobry","Wysoki"))))</f>
        <v/>
      </c>
    </row>
    <row r="15" hidden="1" s="248">
      <c r="A15" t="inlineStr">
        <is>
          <t>Aktywny okres w średniej ratingowej (1=tak, 0=nie)</t>
        </is>
      </c>
      <c r="B15" t="n">
        <v>0</v>
      </c>
      <c r="C15" t="n">
        <v>1</v>
      </c>
      <c r="D15" t="n">
        <v>0</v>
      </c>
      <c r="E15">
        <f>IF(OR(rachunek!F4&gt;0,aktywa_pasywa!F46&gt;0),1,0)</f>
        <v/>
      </c>
      <c r="F15">
        <f>IF(OR(rachunek!G4&gt;0,aktywa_pasywa!G46&gt;0),1,0)</f>
        <v/>
      </c>
      <c r="G15">
        <f>IF(OR(rachunek!H4&gt;0,aktywa_pasywa!H46&gt;0),1,0)</f>
        <v/>
      </c>
      <c r="H15">
        <f>IF(OR(rachunek!I4&gt;0,aktywa_pasywa!I46&gt;0),1,0)</f>
        <v/>
      </c>
      <c r="I15">
        <f>IF(OR(rachunek!J4&gt;0,aktywa_pasywa!J46&gt;0),1,0)</f>
        <v/>
      </c>
      <c r="J15">
        <f>IF(OR(rachunek!K4&gt;0,aktywa_pasywa!K46&gt;0),1,0)</f>
        <v/>
      </c>
      <c r="K15">
        <f>IF(OR(rachunek!L4&gt;0,aktywa_pasywa!L46&gt;0),1,0)</f>
        <v/>
      </c>
      <c r="L15">
        <f>IF(OR(rachunek!M4&gt;0,aktywa_pasywa!M46&gt;0),1,0)</f>
        <v/>
      </c>
      <c r="M15">
        <f>IF(OR(rachunek!N4&gt;0,aktywa_pasywa!N46&gt;0),1,0)</f>
        <v/>
      </c>
      <c r="N15">
        <f>IF(OR(rachunek!O4&gt;0,aktywa_pasywa!O46&gt;0),1,0)</f>
        <v/>
      </c>
      <c r="O15">
        <f>IF(OR(rachunek!P4&gt;0,aktywa_pasywa!P46&gt;0),1,0)</f>
        <v/>
      </c>
      <c r="P15">
        <f>IF(OR(rachunek!Q4&gt;0,aktywa_pasywa!Q46&gt;0),1,0)</f>
        <v/>
      </c>
      <c r="Q15">
        <f>IF(OR(rachunek!R4&gt;0,aktywa_pasywa!R46&gt;0),1,0)</f>
        <v/>
      </c>
      <c r="R15">
        <f>IF(OR(rachunek!S4&gt;0,aktywa_pasywa!S46&gt;0),1,0)</f>
        <v/>
      </c>
      <c r="S15">
        <f>IF(OR(rachunek!T4&gt;0,aktywa_pasywa!T46&gt;0),1,0)</f>
        <v/>
      </c>
      <c r="T15">
        <f>IF(OR(rachunek!U4&gt;0,aktywa_pasywa!U46&gt;0),1,0)</f>
        <v/>
      </c>
    </row>
    <row r="16" hidden="1" s="248">
      <c r="A16" t="inlineStr">
        <is>
          <t>Rentowność netto</t>
        </is>
      </c>
    </row>
    <row r="17" hidden="1" s="248">
      <c r="A17" t="inlineStr">
        <is>
          <t>Płynność bieżąca</t>
        </is>
      </c>
    </row>
    <row r="18" hidden="1" s="248">
      <c r="A18" t="inlineStr">
        <is>
          <t>Płynność szybka</t>
        </is>
      </c>
    </row>
    <row r="19" hidden="1" s="248">
      <c r="A19" t="inlineStr">
        <is>
          <t>Rotacja należności</t>
        </is>
      </c>
    </row>
    <row r="20" hidden="1" s="248">
      <c r="A20" t="inlineStr">
        <is>
          <t>Rotacja zapasów</t>
        </is>
      </c>
    </row>
    <row r="21" hidden="1" s="248">
      <c r="A21" t="inlineStr">
        <is>
          <t>Cyk rozliczeniowy zobowiązań z tytułu dostaw</t>
        </is>
      </c>
    </row>
    <row r="22" hidden="1" s="248">
      <c r="A22" t="inlineStr">
        <is>
          <t>Udział kapitału własnego (%)</t>
        </is>
      </c>
    </row>
    <row r="23" hidden="1" s="248">
      <c r="A23" t="inlineStr">
        <is>
          <t xml:space="preserve">Wskaźnik pokrycia i obsługi zadłużenia </t>
        </is>
      </c>
    </row>
    <row r="24" hidden="1" s="248"/>
    <row r="26">
      <c r="A26" t="inlineStr">
        <is>
          <t>Rentowność</t>
        </is>
      </c>
      <c r="B26" s="120">
        <f>IFERROR((B2+B3)/B$12,0)</f>
        <v/>
      </c>
      <c r="C26" s="120">
        <f>IFERROR((C2+C3)/C$12,0)</f>
        <v/>
      </c>
      <c r="D26" s="120">
        <f>IFERROR((D2+D3)/D$12,0)</f>
        <v/>
      </c>
      <c r="E26" s="120">
        <f>IFERROR((E2+E3)/E$12,0)</f>
        <v/>
      </c>
      <c r="F26" s="120">
        <f>IFERROR((F2+F3)/F$12,0)</f>
        <v/>
      </c>
      <c r="G26" s="120">
        <f>IFERROR((G2+G3)/G$12,0)</f>
        <v/>
      </c>
      <c r="H26" s="120">
        <f>IFERROR((H2+H3)/H$12,0)</f>
        <v/>
      </c>
      <c r="I26">
        <f>IFERROR((I2+I3)/I$12,0)</f>
        <v/>
      </c>
      <c r="J26">
        <f>IFERROR((J2+J3)/J$12,0)</f>
        <v/>
      </c>
      <c r="K26" s="120">
        <f>IFERROR((K2+K3)/K$12,0)</f>
        <v/>
      </c>
      <c r="L26">
        <f>IFERROR((L2+L3)/L$12,0)</f>
        <v/>
      </c>
      <c r="M26">
        <f>IFERROR((M2+M3)/M$12,0)</f>
        <v/>
      </c>
      <c r="N26">
        <f>IFERROR((N2+N3)/N$12,0)</f>
        <v/>
      </c>
      <c r="O26">
        <f>IFERROR((O2+O3)/O$12,0)</f>
        <v/>
      </c>
      <c r="P26">
        <f>IFERROR((P2+P3)/P$12,0)</f>
        <v/>
      </c>
      <c r="Q26">
        <f>IFERROR((Q2+Q3)/Q$12,0)</f>
        <v/>
      </c>
      <c r="R26">
        <f>IFERROR((R2+R3)/R$12,0)</f>
        <v/>
      </c>
      <c r="S26">
        <f>IFERROR((S2+S3)/S$12,0)</f>
        <v/>
      </c>
      <c r="T26">
        <f>IFERROR((T2+T3)/T$12,0)</f>
        <v/>
      </c>
      <c r="W26">
        <f>IFERROR((W2+W3)/W$12,0)</f>
        <v/>
      </c>
    </row>
    <row r="27">
      <c r="A27" t="inlineStr">
        <is>
          <t>Płynność</t>
        </is>
      </c>
      <c r="B27" s="120">
        <f>IFERROR((B4+B5+B6)/B$12,0)</f>
        <v/>
      </c>
      <c r="C27" s="120">
        <f>IFERROR((C4+C5+C6)/C$12,0)</f>
        <v/>
      </c>
      <c r="D27" s="120">
        <f>IFERROR((D4+D5+D6)/D$12,0)</f>
        <v/>
      </c>
      <c r="E27" s="120">
        <f>IFERROR((E4+E5+E6)/E$12,0)</f>
        <v/>
      </c>
      <c r="F27" s="120">
        <f>IFERROR((F4+F5+F6)/F$12,0)</f>
        <v/>
      </c>
      <c r="G27" s="120">
        <f>IFERROR((G4+G5+G6)/G$12,0)</f>
        <v/>
      </c>
      <c r="H27" s="120">
        <f>IFERROR((H4+H5+H6)/H$12,0)</f>
        <v/>
      </c>
      <c r="I27">
        <f>IFERROR((I4+I5+I6)/I$12,0)</f>
        <v/>
      </c>
      <c r="J27">
        <f>IFERROR((J4+J5+J6)/J$12,0)</f>
        <v/>
      </c>
      <c r="K27" s="120">
        <f>IFERROR((K4+K5+K6)/K$12,0)</f>
        <v/>
      </c>
      <c r="L27">
        <f>IFERROR((L4+L5+L6)/L$12,0)</f>
        <v/>
      </c>
      <c r="M27">
        <f>IFERROR((M4+M5+M6)/M$12,0)</f>
        <v/>
      </c>
      <c r="N27">
        <f>IFERROR((N4+N5+N6)/N$12,0)</f>
        <v/>
      </c>
      <c r="O27">
        <f>IFERROR((O4+O5+O6)/O$12,0)</f>
        <v/>
      </c>
      <c r="P27">
        <f>IFERROR((P4+P5+P6)/P$12,0)</f>
        <v/>
      </c>
      <c r="Q27">
        <f>IFERROR((Q4+Q5+Q6)/Q$12,0)</f>
        <v/>
      </c>
      <c r="R27">
        <f>IFERROR((R4+R5+R6)/R$12,0)</f>
        <v/>
      </c>
      <c r="S27">
        <f>IFERROR((S4+S5+S6)/S$12,0)</f>
        <v/>
      </c>
      <c r="T27">
        <f>IFERROR((T4+T5+T6)/T$12,0)</f>
        <v/>
      </c>
      <c r="W27">
        <f>IFERROR((W4+W5+W6)/W$12,0)</f>
        <v/>
      </c>
    </row>
    <row r="28">
      <c r="A28" t="inlineStr">
        <is>
          <t>Sprawność działalnia</t>
        </is>
      </c>
      <c r="B28" s="120">
        <f>IFERROR((B7+B8+B9)/B$12,0)</f>
        <v/>
      </c>
      <c r="C28" s="120">
        <f>IFERROR((C7+C8+C9)/C$12,0)</f>
        <v/>
      </c>
      <c r="D28" s="120">
        <f>IFERROR((D7+D8+D9)/D$12,0)</f>
        <v/>
      </c>
      <c r="E28" s="120">
        <f>IFERROR((E7+E8+E9)/E$12,0)</f>
        <v/>
      </c>
      <c r="F28" s="120">
        <f>IFERROR((F7+F8+F9)/F$12,0)</f>
        <v/>
      </c>
      <c r="G28" s="120">
        <f>IFERROR((G7+G8+G9)/G$12,0)</f>
        <v/>
      </c>
      <c r="H28" s="120">
        <f>IFERROR((H7+H8+H9)/H$12,0)</f>
        <v/>
      </c>
      <c r="I28">
        <f>IFERROR((I7+I8+I9)/I$12,0)</f>
        <v/>
      </c>
      <c r="J28">
        <f>IFERROR((J7+J8+J9)/J$12,0)</f>
        <v/>
      </c>
      <c r="K28" s="120">
        <f>IFERROR((K7+K8+K9)/K$12,0)</f>
        <v/>
      </c>
      <c r="L28">
        <f>IFERROR((L7+L8+L9)/L$12,0)</f>
        <v/>
      </c>
      <c r="M28">
        <f>IFERROR((M7+M8+M9)/M$12,0)</f>
        <v/>
      </c>
      <c r="N28">
        <f>IFERROR((N7+N8+N9)/N$12,0)</f>
        <v/>
      </c>
      <c r="O28">
        <f>IFERROR((O7+O8+O9)/O$12,0)</f>
        <v/>
      </c>
      <c r="P28">
        <f>IFERROR((P7+P8+P9)/P$12,0)</f>
        <v/>
      </c>
      <c r="Q28">
        <f>IFERROR((Q7+Q8+Q9)/Q$12,0)</f>
        <v/>
      </c>
      <c r="R28">
        <f>IFERROR((R7+R8+R9)/R$12,0)</f>
        <v/>
      </c>
      <c r="S28">
        <f>IFERROR((S7+S8+S9)/S$12,0)</f>
        <v/>
      </c>
      <c r="T28">
        <f>IFERROR((T7+T8+T9)/T$12,0)</f>
        <v/>
      </c>
      <c r="W28">
        <f>IFERROR((W7+W8+W9)/W$12,0)</f>
        <v/>
      </c>
    </row>
    <row r="29">
      <c r="A29" t="inlineStr">
        <is>
          <t>Udział kapitału</t>
        </is>
      </c>
      <c r="B29" s="120">
        <f>IFERROR(B10/B$12,0)</f>
        <v/>
      </c>
      <c r="C29" s="120">
        <f>IFERROR(C10/C$12,0)</f>
        <v/>
      </c>
      <c r="D29" s="120">
        <f>IFERROR(D10/D$12,0)</f>
        <v/>
      </c>
      <c r="E29" s="120">
        <f>IFERROR(E10/E$12,0)</f>
        <v/>
      </c>
      <c r="F29" s="120">
        <f>IFERROR(F10/F$12,0)</f>
        <v/>
      </c>
      <c r="G29" s="120">
        <f>IFERROR(G10/G$12,0)</f>
        <v/>
      </c>
      <c r="H29" s="120">
        <f>IFERROR(H10/H$12,0)</f>
        <v/>
      </c>
      <c r="I29">
        <f>IFERROR(I10/I$12,0)</f>
        <v/>
      </c>
      <c r="J29">
        <f>IFERROR(J10/J$12,0)</f>
        <v/>
      </c>
      <c r="K29" s="120">
        <f>IFERROR(K10/K$12,0)</f>
        <v/>
      </c>
      <c r="L29">
        <f>IFERROR(L10/L$12,0)</f>
        <v/>
      </c>
      <c r="M29">
        <f>IFERROR(M10/M$12,0)</f>
        <v/>
      </c>
      <c r="N29">
        <f>IFERROR(N10/N$12,0)</f>
        <v/>
      </c>
      <c r="O29">
        <f>IFERROR(O10/O$12,0)</f>
        <v/>
      </c>
      <c r="P29">
        <f>IFERROR(P10/P$12,0)</f>
        <v/>
      </c>
      <c r="Q29">
        <f>IFERROR(Q10/Q$12,0)</f>
        <v/>
      </c>
      <c r="R29">
        <f>IFERROR(R10/R$12,0)</f>
        <v/>
      </c>
      <c r="S29">
        <f>IFERROR(S10/S$12,0)</f>
        <v/>
      </c>
      <c r="T29">
        <f>IFERROR(T10/T$12,0)</f>
        <v/>
      </c>
      <c r="W29">
        <f>IFERROR(W10/W$12,0)</f>
        <v/>
      </c>
    </row>
    <row r="30">
      <c r="A30" t="inlineStr">
        <is>
          <t>Pokrycie i obsługa zadłużenia</t>
        </is>
      </c>
      <c r="B30" s="120">
        <f>IFERROR(B11/B$12,0)</f>
        <v/>
      </c>
      <c r="C30" s="120">
        <f>IFERROR(C11/C$12,0)</f>
        <v/>
      </c>
      <c r="D30" s="120">
        <f>IFERROR(D11/D$12,0)</f>
        <v/>
      </c>
      <c r="E30" s="120">
        <f>IFERROR(E11/E$12,0)</f>
        <v/>
      </c>
      <c r="F30" s="120">
        <f>IFERROR(F11/F$12,0)</f>
        <v/>
      </c>
      <c r="G30" s="120">
        <f>IFERROR(G11/G$12,0)</f>
        <v/>
      </c>
      <c r="H30" s="120">
        <f>IFERROR(H11/H$12,0)</f>
        <v/>
      </c>
      <c r="I30">
        <f>IFERROR(I11/I$12,0)</f>
        <v/>
      </c>
      <c r="J30">
        <f>IFERROR(J11/J$12,0)</f>
        <v/>
      </c>
      <c r="K30" s="120">
        <f>IFERROR(K11/K$12,0)</f>
        <v/>
      </c>
      <c r="L30">
        <f>IFERROR(L11/L$12,0)</f>
        <v/>
      </c>
      <c r="M30">
        <f>IFERROR(M11/M$12,0)</f>
        <v/>
      </c>
      <c r="N30">
        <f>IFERROR(N11/N$12,0)</f>
        <v/>
      </c>
      <c r="O30">
        <f>IFERROR(O11/O$12,0)</f>
        <v/>
      </c>
      <c r="P30">
        <f>IFERROR(P11/P$12,0)</f>
        <v/>
      </c>
      <c r="Q30">
        <f>IFERROR(Q11/Q$12,0)</f>
        <v/>
      </c>
      <c r="R30">
        <f>IFERROR(R11/R$12,0)</f>
        <v/>
      </c>
      <c r="S30">
        <f>IFERROR(S11/S$12,0)</f>
        <v/>
      </c>
      <c r="T30">
        <f>IFERROR(T11/T$12,0)</f>
        <v/>
      </c>
      <c r="W30">
        <f>IFERROR(W11/W$12,0)</f>
        <v/>
      </c>
    </row>
    <row r="31">
      <c r="A31" s="478" t="inlineStr">
        <is>
          <t>Razem</t>
        </is>
      </c>
      <c r="B31" s="1217">
        <f>SUM(B26:B30)</f>
        <v/>
      </c>
      <c r="C31" s="1217">
        <f>SUM(C26:C30)</f>
        <v/>
      </c>
      <c r="D31" s="1217">
        <f>SUM(D26:D30)</f>
        <v/>
      </c>
      <c r="E31" s="1217">
        <f>SUM(E26:E30)</f>
        <v/>
      </c>
      <c r="F31" s="1217">
        <f>SUM(F26:F30)</f>
        <v/>
      </c>
      <c r="G31" s="1217">
        <f>SUM(G26:G30)</f>
        <v/>
      </c>
      <c r="H31" s="1217">
        <f>SUM(H26:H30)</f>
        <v/>
      </c>
      <c r="I31">
        <f>SUM(I26:I30)</f>
        <v/>
      </c>
      <c r="J31">
        <f>SUM(J26:J30)</f>
        <v/>
      </c>
      <c r="K31" s="1217">
        <f>SUM(K26:K30)</f>
        <v/>
      </c>
      <c r="L31">
        <f>SUM(L26:L30)</f>
        <v/>
      </c>
      <c r="M31">
        <f>SUM(M26:M30)</f>
        <v/>
      </c>
      <c r="N31">
        <f>SUM(N26:N30)</f>
        <v/>
      </c>
      <c r="O31">
        <f>SUM(O26:O30)</f>
        <v/>
      </c>
      <c r="P31">
        <f>SUM(P26:P30)</f>
        <v/>
      </c>
      <c r="Q31">
        <f>SUM(Q26:Q30)</f>
        <v/>
      </c>
      <c r="R31">
        <f>SUM(R26:R30)</f>
        <v/>
      </c>
      <c r="S31">
        <f>SUM(S26:S30)</f>
        <v/>
      </c>
      <c r="T31">
        <f>SUM(T26:T30)</f>
        <v/>
      </c>
      <c r="W31">
        <f>SUM(W26:W30)</f>
        <v/>
      </c>
    </row>
    <row r="33">
      <c r="A33" t="inlineStr">
        <is>
          <t>Bardzo dobry</t>
        </is>
      </c>
      <c r="B33" t="inlineStr">
        <is>
          <t>40-45</t>
        </is>
      </c>
      <c r="C33" t="n">
        <v>5</v>
      </c>
    </row>
    <row r="34">
      <c r="A34" t="inlineStr">
        <is>
          <t>Dobry</t>
        </is>
      </c>
      <c r="B34" t="inlineStr">
        <is>
          <t>32-39</t>
        </is>
      </c>
      <c r="C34" t="n">
        <v>7</v>
      </c>
    </row>
    <row r="35">
      <c r="A35" t="inlineStr">
        <is>
          <t>Zadawalający</t>
        </is>
      </c>
      <c r="B35" t="inlineStr">
        <is>
          <t>24-31</t>
        </is>
      </c>
      <c r="C35" t="n">
        <v>7</v>
      </c>
    </row>
    <row r="36">
      <c r="A36" t="inlineStr">
        <is>
          <t>Niski</t>
        </is>
      </c>
      <c r="B36" t="inlineStr">
        <is>
          <t>16-23</t>
        </is>
      </c>
      <c r="C36" t="n">
        <v>7</v>
      </c>
    </row>
    <row r="37">
      <c r="A37" t="inlineStr">
        <is>
          <t>Zły/Brak zdolności</t>
        </is>
      </c>
      <c r="B37" t="inlineStr">
        <is>
          <t>0-15</t>
        </is>
      </c>
      <c r="C37" t="n">
        <v>15</v>
      </c>
    </row>
  </sheetData>
  <sheetProtection selectLockedCells="0" selectUnlockedCells="0" sheet="1" objects="0" insertRows="1" insertHyperlinks="0" autoFilter="0" scenarios="0" formatColumns="0" deleteColumns="1" insertColumns="1" pivotTables="0" deleteRows="1" formatCells="0" formatRows="0" sort="0" password="8DB2"/>
  <pageMargins left="0.7086614173228347" right="0.7086614173228347" top="0.7480314960629921" bottom="0.7480314960629921" header="0.3149606299212598" footer="0.3149606299212598"/>
  <pageSetup orientation="portrait" paperSize="9" scale="83"/>
</worksheet>
</file>

<file path=xl/worksheets/sheet13.xml><?xml version="1.0" encoding="utf-8"?>
<worksheet xmlns="http://schemas.openxmlformats.org/spreadsheetml/2006/main">
  <sheetPr>
    <tabColor theme="9" tint="-0.249977111117893"/>
    <outlinePr summaryBelow="1" summaryRight="1"/>
    <pageSetUpPr/>
  </sheetPr>
  <dimension ref="A1:U49"/>
  <sheetViews>
    <sheetView workbookViewId="0">
      <pane xSplit="1" ySplit="1" topLeftCell="B2" activePane="bottomRight" state="frozen"/>
      <selection activeCell="Q16" sqref="Q16"/>
      <selection pane="topRight" activeCell="Q16" sqref="Q16"/>
      <selection pane="bottomLeft" activeCell="Q16" sqref="Q16"/>
      <selection pane="bottomRight" activeCell="Q16" sqref="Q16"/>
    </sheetView>
  </sheetViews>
  <sheetFormatPr baseColWidth="8" defaultRowHeight="12.75"/>
  <cols>
    <col width="18.7109375" bestFit="1" customWidth="1" style="59" min="1" max="1"/>
    <col width="14" customWidth="1" style="59" min="2" max="2"/>
    <col width="12.7109375" customWidth="1" style="59" min="3" max="4"/>
    <col width="12.42578125" customWidth="1" style="59" min="5" max="9"/>
    <col width="11" customWidth="1" style="59" min="10" max="10"/>
    <col width="11.140625" customWidth="1" style="59" min="11" max="12"/>
    <col width="9.140625" customWidth="1" style="59" min="13" max="256"/>
    <col width="18.7109375" bestFit="1" customWidth="1" style="59" min="257" max="257"/>
    <col width="13.140625" customWidth="1" style="59" min="258" max="258"/>
    <col width="12.42578125" customWidth="1" style="59" min="259" max="265"/>
    <col width="9.140625" customWidth="1" style="59" min="266" max="512"/>
    <col width="18.7109375" bestFit="1" customWidth="1" style="59" min="513" max="513"/>
    <col width="13.140625" customWidth="1" style="59" min="514" max="514"/>
    <col width="12.42578125" customWidth="1" style="59" min="515" max="521"/>
    <col width="9.140625" customWidth="1" style="59" min="522" max="768"/>
    <col width="18.7109375" bestFit="1" customWidth="1" style="59" min="769" max="769"/>
    <col width="13.140625" customWidth="1" style="59" min="770" max="770"/>
    <col width="12.42578125" customWidth="1" style="59" min="771" max="777"/>
    <col width="9.140625" customWidth="1" style="59" min="778" max="1024"/>
    <col width="18.7109375" bestFit="1" customWidth="1" style="59" min="1025" max="1025"/>
    <col width="13.140625" customWidth="1" style="59" min="1026" max="1026"/>
    <col width="12.42578125" customWidth="1" style="59" min="1027" max="1033"/>
    <col width="9.140625" customWidth="1" style="59" min="1034" max="1280"/>
    <col width="18.7109375" bestFit="1" customWidth="1" style="59" min="1281" max="1281"/>
    <col width="13.140625" customWidth="1" style="59" min="1282" max="1282"/>
    <col width="12.42578125" customWidth="1" style="59" min="1283" max="1289"/>
    <col width="9.140625" customWidth="1" style="59" min="1290" max="1536"/>
    <col width="18.7109375" bestFit="1" customWidth="1" style="59" min="1537" max="1537"/>
    <col width="13.140625" customWidth="1" style="59" min="1538" max="1538"/>
    <col width="12.42578125" customWidth="1" style="59" min="1539" max="1545"/>
    <col width="9.140625" customWidth="1" style="59" min="1546" max="1792"/>
    <col width="18.7109375" bestFit="1" customWidth="1" style="59" min="1793" max="1793"/>
    <col width="13.140625" customWidth="1" style="59" min="1794" max="1794"/>
    <col width="12.42578125" customWidth="1" style="59" min="1795" max="1801"/>
    <col width="9.140625" customWidth="1" style="59" min="1802" max="2048"/>
    <col width="18.7109375" bestFit="1" customWidth="1" style="59" min="2049" max="2049"/>
    <col width="13.140625" customWidth="1" style="59" min="2050" max="2050"/>
    <col width="12.42578125" customWidth="1" style="59" min="2051" max="2057"/>
    <col width="9.140625" customWidth="1" style="59" min="2058" max="2304"/>
    <col width="18.7109375" bestFit="1" customWidth="1" style="59" min="2305" max="2305"/>
    <col width="13.140625" customWidth="1" style="59" min="2306" max="2306"/>
    <col width="12.42578125" customWidth="1" style="59" min="2307" max="2313"/>
    <col width="9.140625" customWidth="1" style="59" min="2314" max="2560"/>
    <col width="18.7109375" bestFit="1" customWidth="1" style="59" min="2561" max="2561"/>
    <col width="13.140625" customWidth="1" style="59" min="2562" max="2562"/>
    <col width="12.42578125" customWidth="1" style="59" min="2563" max="2569"/>
    <col width="9.140625" customWidth="1" style="59" min="2570" max="2816"/>
    <col width="18.7109375" bestFit="1" customWidth="1" style="59" min="2817" max="2817"/>
    <col width="13.140625" customWidth="1" style="59" min="2818" max="2818"/>
    <col width="12.42578125" customWidth="1" style="59" min="2819" max="2825"/>
    <col width="9.140625" customWidth="1" style="59" min="2826" max="3072"/>
    <col width="18.7109375" bestFit="1" customWidth="1" style="59" min="3073" max="3073"/>
    <col width="13.140625" customWidth="1" style="59" min="3074" max="3074"/>
    <col width="12.42578125" customWidth="1" style="59" min="3075" max="3081"/>
    <col width="9.140625" customWidth="1" style="59" min="3082" max="3328"/>
    <col width="18.7109375" bestFit="1" customWidth="1" style="59" min="3329" max="3329"/>
    <col width="13.140625" customWidth="1" style="59" min="3330" max="3330"/>
    <col width="12.42578125" customWidth="1" style="59" min="3331" max="3337"/>
    <col width="9.140625" customWidth="1" style="59" min="3338" max="3584"/>
    <col width="18.7109375" bestFit="1" customWidth="1" style="59" min="3585" max="3585"/>
    <col width="13.140625" customWidth="1" style="59" min="3586" max="3586"/>
    <col width="12.42578125" customWidth="1" style="59" min="3587" max="3593"/>
    <col width="9.140625" customWidth="1" style="59" min="3594" max="3840"/>
    <col width="18.7109375" bestFit="1" customWidth="1" style="59" min="3841" max="3841"/>
    <col width="13.140625" customWidth="1" style="59" min="3842" max="3842"/>
    <col width="12.42578125" customWidth="1" style="59" min="3843" max="3849"/>
    <col width="9.140625" customWidth="1" style="59" min="3850" max="4096"/>
    <col width="18.7109375" bestFit="1" customWidth="1" style="59" min="4097" max="4097"/>
    <col width="13.140625" customWidth="1" style="59" min="4098" max="4098"/>
    <col width="12.42578125" customWidth="1" style="59" min="4099" max="4105"/>
    <col width="9.140625" customWidth="1" style="59" min="4106" max="4352"/>
    <col width="18.7109375" bestFit="1" customWidth="1" style="59" min="4353" max="4353"/>
    <col width="13.140625" customWidth="1" style="59" min="4354" max="4354"/>
    <col width="12.42578125" customWidth="1" style="59" min="4355" max="4361"/>
    <col width="9.140625" customWidth="1" style="59" min="4362" max="4608"/>
    <col width="18.7109375" bestFit="1" customWidth="1" style="59" min="4609" max="4609"/>
    <col width="13.140625" customWidth="1" style="59" min="4610" max="4610"/>
    <col width="12.42578125" customWidth="1" style="59" min="4611" max="4617"/>
    <col width="9.140625" customWidth="1" style="59" min="4618" max="4864"/>
    <col width="18.7109375" bestFit="1" customWidth="1" style="59" min="4865" max="4865"/>
    <col width="13.140625" customWidth="1" style="59" min="4866" max="4866"/>
    <col width="12.42578125" customWidth="1" style="59" min="4867" max="4873"/>
    <col width="9.140625" customWidth="1" style="59" min="4874" max="5120"/>
    <col width="18.7109375" bestFit="1" customWidth="1" style="59" min="5121" max="5121"/>
    <col width="13.140625" customWidth="1" style="59" min="5122" max="5122"/>
    <col width="12.42578125" customWidth="1" style="59" min="5123" max="5129"/>
    <col width="9.140625" customWidth="1" style="59" min="5130" max="5376"/>
    <col width="18.7109375" bestFit="1" customWidth="1" style="59" min="5377" max="5377"/>
    <col width="13.140625" customWidth="1" style="59" min="5378" max="5378"/>
    <col width="12.42578125" customWidth="1" style="59" min="5379" max="5385"/>
    <col width="9.140625" customWidth="1" style="59" min="5386" max="5632"/>
    <col width="18.7109375" bestFit="1" customWidth="1" style="59" min="5633" max="5633"/>
    <col width="13.140625" customWidth="1" style="59" min="5634" max="5634"/>
    <col width="12.42578125" customWidth="1" style="59" min="5635" max="5641"/>
    <col width="9.140625" customWidth="1" style="59" min="5642" max="5888"/>
    <col width="18.7109375" bestFit="1" customWidth="1" style="59" min="5889" max="5889"/>
    <col width="13.140625" customWidth="1" style="59" min="5890" max="5890"/>
    <col width="12.42578125" customWidth="1" style="59" min="5891" max="5897"/>
    <col width="9.140625" customWidth="1" style="59" min="5898" max="6144"/>
    <col width="18.7109375" bestFit="1" customWidth="1" style="59" min="6145" max="6145"/>
    <col width="13.140625" customWidth="1" style="59" min="6146" max="6146"/>
    <col width="12.42578125" customWidth="1" style="59" min="6147" max="6153"/>
    <col width="9.140625" customWidth="1" style="59" min="6154" max="6400"/>
    <col width="18.7109375" bestFit="1" customWidth="1" style="59" min="6401" max="6401"/>
    <col width="13.140625" customWidth="1" style="59" min="6402" max="6402"/>
    <col width="12.42578125" customWidth="1" style="59" min="6403" max="6409"/>
    <col width="9.140625" customWidth="1" style="59" min="6410" max="6656"/>
    <col width="18.7109375" bestFit="1" customWidth="1" style="59" min="6657" max="6657"/>
    <col width="13.140625" customWidth="1" style="59" min="6658" max="6658"/>
    <col width="12.42578125" customWidth="1" style="59" min="6659" max="6665"/>
    <col width="9.140625" customWidth="1" style="59" min="6666" max="6912"/>
    <col width="18.7109375" bestFit="1" customWidth="1" style="59" min="6913" max="6913"/>
    <col width="13.140625" customWidth="1" style="59" min="6914" max="6914"/>
    <col width="12.42578125" customWidth="1" style="59" min="6915" max="6921"/>
    <col width="9.140625" customWidth="1" style="59" min="6922" max="7168"/>
    <col width="18.7109375" bestFit="1" customWidth="1" style="59" min="7169" max="7169"/>
    <col width="13.140625" customWidth="1" style="59" min="7170" max="7170"/>
    <col width="12.42578125" customWidth="1" style="59" min="7171" max="7177"/>
    <col width="9.140625" customWidth="1" style="59" min="7178" max="7424"/>
    <col width="18.7109375" bestFit="1" customWidth="1" style="59" min="7425" max="7425"/>
    <col width="13.140625" customWidth="1" style="59" min="7426" max="7426"/>
    <col width="12.42578125" customWidth="1" style="59" min="7427" max="7433"/>
    <col width="9.140625" customWidth="1" style="59" min="7434" max="7680"/>
    <col width="18.7109375" bestFit="1" customWidth="1" style="59" min="7681" max="7681"/>
    <col width="13.140625" customWidth="1" style="59" min="7682" max="7682"/>
    <col width="12.42578125" customWidth="1" style="59" min="7683" max="7689"/>
    <col width="9.140625" customWidth="1" style="59" min="7690" max="7936"/>
    <col width="18.7109375" bestFit="1" customWidth="1" style="59" min="7937" max="7937"/>
    <col width="13.140625" customWidth="1" style="59" min="7938" max="7938"/>
    <col width="12.42578125" customWidth="1" style="59" min="7939" max="7945"/>
    <col width="9.140625" customWidth="1" style="59" min="7946" max="8192"/>
    <col width="18.7109375" bestFit="1" customWidth="1" style="59" min="8193" max="8193"/>
    <col width="13.140625" customWidth="1" style="59" min="8194" max="8194"/>
    <col width="12.42578125" customWidth="1" style="59" min="8195" max="8201"/>
    <col width="9.140625" customWidth="1" style="59" min="8202" max="8448"/>
    <col width="18.7109375" bestFit="1" customWidth="1" style="59" min="8449" max="8449"/>
    <col width="13.140625" customWidth="1" style="59" min="8450" max="8450"/>
    <col width="12.42578125" customWidth="1" style="59" min="8451" max="8457"/>
    <col width="9.140625" customWidth="1" style="59" min="8458" max="8704"/>
    <col width="18.7109375" bestFit="1" customWidth="1" style="59" min="8705" max="8705"/>
    <col width="13.140625" customWidth="1" style="59" min="8706" max="8706"/>
    <col width="12.42578125" customWidth="1" style="59" min="8707" max="8713"/>
    <col width="9.140625" customWidth="1" style="59" min="8714" max="8960"/>
    <col width="18.7109375" bestFit="1" customWidth="1" style="59" min="8961" max="8961"/>
    <col width="13.140625" customWidth="1" style="59" min="8962" max="8962"/>
    <col width="12.42578125" customWidth="1" style="59" min="8963" max="8969"/>
    <col width="9.140625" customWidth="1" style="59" min="8970" max="9216"/>
    <col width="18.7109375" bestFit="1" customWidth="1" style="59" min="9217" max="9217"/>
    <col width="13.140625" customWidth="1" style="59" min="9218" max="9218"/>
    <col width="12.42578125" customWidth="1" style="59" min="9219" max="9225"/>
    <col width="9.140625" customWidth="1" style="59" min="9226" max="9472"/>
    <col width="18.7109375" bestFit="1" customWidth="1" style="59" min="9473" max="9473"/>
    <col width="13.140625" customWidth="1" style="59" min="9474" max="9474"/>
    <col width="12.42578125" customWidth="1" style="59" min="9475" max="9481"/>
    <col width="9.140625" customWidth="1" style="59" min="9482" max="9728"/>
    <col width="18.7109375" bestFit="1" customWidth="1" style="59" min="9729" max="9729"/>
    <col width="13.140625" customWidth="1" style="59" min="9730" max="9730"/>
    <col width="12.42578125" customWidth="1" style="59" min="9731" max="9737"/>
    <col width="9.140625" customWidth="1" style="59" min="9738" max="9984"/>
    <col width="18.7109375" bestFit="1" customWidth="1" style="59" min="9985" max="9985"/>
    <col width="13.140625" customWidth="1" style="59" min="9986" max="9986"/>
    <col width="12.42578125" customWidth="1" style="59" min="9987" max="9993"/>
    <col width="9.140625" customWidth="1" style="59" min="9994" max="10240"/>
    <col width="18.7109375" bestFit="1" customWidth="1" style="59" min="10241" max="10241"/>
    <col width="13.140625" customWidth="1" style="59" min="10242" max="10242"/>
    <col width="12.42578125" customWidth="1" style="59" min="10243" max="10249"/>
    <col width="9.140625" customWidth="1" style="59" min="10250" max="10496"/>
    <col width="18.7109375" bestFit="1" customWidth="1" style="59" min="10497" max="10497"/>
    <col width="13.140625" customWidth="1" style="59" min="10498" max="10498"/>
    <col width="12.42578125" customWidth="1" style="59" min="10499" max="10505"/>
    <col width="9.140625" customWidth="1" style="59" min="10506" max="10752"/>
    <col width="18.7109375" bestFit="1" customWidth="1" style="59" min="10753" max="10753"/>
    <col width="13.140625" customWidth="1" style="59" min="10754" max="10754"/>
    <col width="12.42578125" customWidth="1" style="59" min="10755" max="10761"/>
    <col width="9.140625" customWidth="1" style="59" min="10762" max="11008"/>
    <col width="18.7109375" bestFit="1" customWidth="1" style="59" min="11009" max="11009"/>
    <col width="13.140625" customWidth="1" style="59" min="11010" max="11010"/>
    <col width="12.42578125" customWidth="1" style="59" min="11011" max="11017"/>
    <col width="9.140625" customWidth="1" style="59" min="11018" max="11264"/>
    <col width="18.7109375" bestFit="1" customWidth="1" style="59" min="11265" max="11265"/>
    <col width="13.140625" customWidth="1" style="59" min="11266" max="11266"/>
    <col width="12.42578125" customWidth="1" style="59" min="11267" max="11273"/>
    <col width="9.140625" customWidth="1" style="59" min="11274" max="11520"/>
    <col width="18.7109375" bestFit="1" customWidth="1" style="59" min="11521" max="11521"/>
    <col width="13.140625" customWidth="1" style="59" min="11522" max="11522"/>
    <col width="12.42578125" customWidth="1" style="59" min="11523" max="11529"/>
    <col width="9.140625" customWidth="1" style="59" min="11530" max="11776"/>
    <col width="18.7109375" bestFit="1" customWidth="1" style="59" min="11777" max="11777"/>
    <col width="13.140625" customWidth="1" style="59" min="11778" max="11778"/>
    <col width="12.42578125" customWidth="1" style="59" min="11779" max="11785"/>
    <col width="9.140625" customWidth="1" style="59" min="11786" max="12032"/>
    <col width="18.7109375" bestFit="1" customWidth="1" style="59" min="12033" max="12033"/>
    <col width="13.140625" customWidth="1" style="59" min="12034" max="12034"/>
    <col width="12.42578125" customWidth="1" style="59" min="12035" max="12041"/>
    <col width="9.140625" customWidth="1" style="59" min="12042" max="12288"/>
    <col width="18.7109375" bestFit="1" customWidth="1" style="59" min="12289" max="12289"/>
    <col width="13.140625" customWidth="1" style="59" min="12290" max="12290"/>
    <col width="12.42578125" customWidth="1" style="59" min="12291" max="12297"/>
    <col width="9.140625" customWidth="1" style="59" min="12298" max="12544"/>
    <col width="18.7109375" bestFit="1" customWidth="1" style="59" min="12545" max="12545"/>
    <col width="13.140625" customWidth="1" style="59" min="12546" max="12546"/>
    <col width="12.42578125" customWidth="1" style="59" min="12547" max="12553"/>
    <col width="9.140625" customWidth="1" style="59" min="12554" max="12800"/>
    <col width="18.7109375" bestFit="1" customWidth="1" style="59" min="12801" max="12801"/>
    <col width="13.140625" customWidth="1" style="59" min="12802" max="12802"/>
    <col width="12.42578125" customWidth="1" style="59" min="12803" max="12809"/>
    <col width="9.140625" customWidth="1" style="59" min="12810" max="13056"/>
    <col width="18.7109375" bestFit="1" customWidth="1" style="59" min="13057" max="13057"/>
    <col width="13.140625" customWidth="1" style="59" min="13058" max="13058"/>
    <col width="12.42578125" customWidth="1" style="59" min="13059" max="13065"/>
    <col width="9.140625" customWidth="1" style="59" min="13066" max="13312"/>
    <col width="18.7109375" bestFit="1" customWidth="1" style="59" min="13313" max="13313"/>
    <col width="13.140625" customWidth="1" style="59" min="13314" max="13314"/>
    <col width="12.42578125" customWidth="1" style="59" min="13315" max="13321"/>
    <col width="9.140625" customWidth="1" style="59" min="13322" max="13568"/>
    <col width="18.7109375" bestFit="1" customWidth="1" style="59" min="13569" max="13569"/>
    <col width="13.140625" customWidth="1" style="59" min="13570" max="13570"/>
    <col width="12.42578125" customWidth="1" style="59" min="13571" max="13577"/>
    <col width="9.140625" customWidth="1" style="59" min="13578" max="13824"/>
    <col width="18.7109375" bestFit="1" customWidth="1" style="59" min="13825" max="13825"/>
    <col width="13.140625" customWidth="1" style="59" min="13826" max="13826"/>
    <col width="12.42578125" customWidth="1" style="59" min="13827" max="13833"/>
    <col width="9.140625" customWidth="1" style="59" min="13834" max="14080"/>
    <col width="18.7109375" bestFit="1" customWidth="1" style="59" min="14081" max="14081"/>
    <col width="13.140625" customWidth="1" style="59" min="14082" max="14082"/>
    <col width="12.42578125" customWidth="1" style="59" min="14083" max="14089"/>
    <col width="9.140625" customWidth="1" style="59" min="14090" max="14336"/>
    <col width="18.7109375" bestFit="1" customWidth="1" style="59" min="14337" max="14337"/>
    <col width="13.140625" customWidth="1" style="59" min="14338" max="14338"/>
    <col width="12.42578125" customWidth="1" style="59" min="14339" max="14345"/>
    <col width="9.140625" customWidth="1" style="59" min="14346" max="14592"/>
    <col width="18.7109375" bestFit="1" customWidth="1" style="59" min="14593" max="14593"/>
    <col width="13.140625" customWidth="1" style="59" min="14594" max="14594"/>
    <col width="12.42578125" customWidth="1" style="59" min="14595" max="14601"/>
    <col width="9.140625" customWidth="1" style="59" min="14602" max="14848"/>
    <col width="18.7109375" bestFit="1" customWidth="1" style="59" min="14849" max="14849"/>
    <col width="13.140625" customWidth="1" style="59" min="14850" max="14850"/>
    <col width="12.42578125" customWidth="1" style="59" min="14851" max="14857"/>
    <col width="9.140625" customWidth="1" style="59" min="14858" max="15104"/>
    <col width="18.7109375" bestFit="1" customWidth="1" style="59" min="15105" max="15105"/>
    <col width="13.140625" customWidth="1" style="59" min="15106" max="15106"/>
    <col width="12.42578125" customWidth="1" style="59" min="15107" max="15113"/>
    <col width="9.140625" customWidth="1" style="59" min="15114" max="15360"/>
    <col width="18.7109375" bestFit="1" customWidth="1" style="59" min="15361" max="15361"/>
    <col width="13.140625" customWidth="1" style="59" min="15362" max="15362"/>
    <col width="12.42578125" customWidth="1" style="59" min="15363" max="15369"/>
    <col width="9.140625" customWidth="1" style="59" min="15370" max="15616"/>
    <col width="18.7109375" bestFit="1" customWidth="1" style="59" min="15617" max="15617"/>
    <col width="13.140625" customWidth="1" style="59" min="15618" max="15618"/>
    <col width="12.42578125" customWidth="1" style="59" min="15619" max="15625"/>
    <col width="9.140625" customWidth="1" style="59" min="15626" max="15872"/>
    <col width="18.7109375" bestFit="1" customWidth="1" style="59" min="15873" max="15873"/>
    <col width="13.140625" customWidth="1" style="59" min="15874" max="15874"/>
    <col width="12.42578125" customWidth="1" style="59" min="15875" max="15881"/>
    <col width="9.140625" customWidth="1" style="59" min="15882" max="16128"/>
    <col width="18.7109375" bestFit="1" customWidth="1" style="59" min="16129" max="16129"/>
    <col width="13.140625" customWidth="1" style="59" min="16130" max="16130"/>
    <col width="12.42578125" customWidth="1" style="59" min="16131" max="16137"/>
    <col width="9.140625" customWidth="1" style="59" min="16138" max="16384"/>
  </cols>
  <sheetData>
    <row r="1" ht="15" customHeight="1" s="248">
      <c r="A1" s="57" t="inlineStr">
        <is>
          <t>Inkubator FENG.01.02</t>
        </is>
      </c>
      <c r="B1" s="58" t="n"/>
      <c r="C1" s="86">
        <f>rachunek!C3</f>
        <v/>
      </c>
      <c r="D1" s="86">
        <f>rachunek!D3</f>
        <v/>
      </c>
      <c r="E1" s="86">
        <f>rachunek!E3</f>
        <v/>
      </c>
      <c r="F1" s="86">
        <f>rachunek!F3</f>
        <v/>
      </c>
      <c r="G1" s="86">
        <f>rachunek!G3</f>
        <v/>
      </c>
      <c r="H1" s="86">
        <f>rachunek!H3</f>
        <v/>
      </c>
      <c r="I1" s="86">
        <f>rachunek!I3</f>
        <v/>
      </c>
      <c r="J1">
        <f>rachunek!J3</f>
        <v/>
      </c>
      <c r="K1">
        <f>rachunek!K3</f>
        <v/>
      </c>
      <c r="L1">
        <f>rachunek!L3</f>
        <v/>
      </c>
      <c r="M1">
        <f>rachunek!M3</f>
        <v/>
      </c>
      <c r="N1">
        <f>rachunek!N3</f>
        <v/>
      </c>
      <c r="O1">
        <f>rachunek!O3</f>
        <v/>
      </c>
      <c r="P1">
        <f>rachunek!P3</f>
        <v/>
      </c>
      <c r="Q1">
        <f>rachunek!Q3</f>
        <v/>
      </c>
      <c r="R1">
        <f>rachunek!R3</f>
        <v/>
      </c>
      <c r="S1">
        <f>rachunek!S3</f>
        <v/>
      </c>
      <c r="T1">
        <f>rachunek!T3</f>
        <v/>
      </c>
      <c r="U1">
        <f>rachunek!U3</f>
        <v/>
      </c>
    </row>
    <row r="2" ht="14.25" customHeight="1" s="248">
      <c r="A2" s="60" t="inlineStr">
        <is>
          <t>Transza</t>
        </is>
      </c>
      <c r="B2" s="61" t="n"/>
      <c r="C2" s="1218">
        <f>INSTRUKCJA_I_PARAMETRY!C29</f>
        <v/>
      </c>
      <c r="D2" s="1219">
        <f>INSTRUKCJA_I_PARAMETRY!D29</f>
        <v/>
      </c>
      <c r="E2" s="98">
        <f>INSTRUKCJA_I_PARAMETRY!E29</f>
        <v/>
      </c>
      <c r="F2">
        <f>INSTRUKCJA_I_PARAMETRY!F29</f>
        <v/>
      </c>
      <c r="G2">
        <f>INSTRUKCJA_I_PARAMETRY!G29</f>
        <v/>
      </c>
      <c r="H2">
        <f>INSTRUKCJA_I_PARAMETRY!H29</f>
        <v/>
      </c>
      <c r="I2">
        <f>INSTRUKCJA_I_PARAMETRY!I29</f>
        <v/>
      </c>
      <c r="J2">
        <f>INSTRUKCJA_I_PARAMETRY!J29</f>
        <v/>
      </c>
      <c r="K2" s="1220">
        <f>INSTRUKCJA_I_PARAMETRY!K29</f>
        <v/>
      </c>
      <c r="L2">
        <f>INSTRUKCJA_I_PARAMETRY!L29</f>
        <v/>
      </c>
      <c r="M2">
        <f>INSTRUKCJA_I_PARAMETRY!M29</f>
        <v/>
      </c>
      <c r="N2">
        <f>INSTRUKCJA_I_PARAMETRY!N29</f>
        <v/>
      </c>
      <c r="O2">
        <f>INSTRUKCJA_I_PARAMETRY!O29</f>
        <v/>
      </c>
      <c r="P2">
        <f>INSTRUKCJA_I_PARAMETRY!P29</f>
        <v/>
      </c>
      <c r="Q2">
        <f>INSTRUKCJA_I_PARAMETRY!Q29</f>
        <v/>
      </c>
      <c r="R2">
        <f>INSTRUKCJA_I_PARAMETRY!R29</f>
        <v/>
      </c>
      <c r="S2">
        <f>INSTRUKCJA_I_PARAMETRY!S29</f>
        <v/>
      </c>
      <c r="T2">
        <f>INSTRUKCJA_I_PARAMETRY!T29</f>
        <v/>
      </c>
      <c r="U2">
        <f>INSTRUKCJA_I_PARAMETRY!U29</f>
        <v/>
      </c>
    </row>
    <row r="3" ht="14.25" customHeight="1" s="248">
      <c r="A3" s="64" t="inlineStr">
        <is>
          <t>Spłata</t>
        </is>
      </c>
      <c r="B3" s="65" t="n"/>
      <c r="C3" s="1218">
        <f>INSTRUKCJA_I_PARAMETRY!C31+INSTRUKCJA_I_PARAMETRY!C30</f>
        <v/>
      </c>
      <c r="D3" s="1218">
        <f>INSTRUKCJA_I_PARAMETRY!D31+INSTRUKCJA_I_PARAMETRY!D30</f>
        <v/>
      </c>
      <c r="E3" s="1221">
        <f>INSTRUKCJA_I_PARAMETRY!E31+INSTRUKCJA_I_PARAMETRY!E30</f>
        <v/>
      </c>
      <c r="F3" s="85">
        <f>INSTRUKCJA_I_PARAMETRY!F31+INSTRUKCJA_I_PARAMETRY!F30</f>
        <v/>
      </c>
      <c r="G3" s="85">
        <f>INSTRUKCJA_I_PARAMETRY!G31+INSTRUKCJA_I_PARAMETRY!G30</f>
        <v/>
      </c>
      <c r="H3" s="85">
        <f>INSTRUKCJA_I_PARAMETRY!H31+INSTRUKCJA_I_PARAMETRY!H30</f>
        <v/>
      </c>
      <c r="I3" s="85">
        <f>INSTRUKCJA_I_PARAMETRY!I31+INSTRUKCJA_I_PARAMETRY!I30</f>
        <v/>
      </c>
      <c r="J3">
        <f>INSTRUKCJA_I_PARAMETRY!J31+INSTRUKCJA_I_PARAMETRY!J30</f>
        <v/>
      </c>
      <c r="K3" s="59">
        <f>INSTRUKCJA_I_PARAMETRY!K31+INSTRUKCJA_I_PARAMETRY!K30</f>
        <v/>
      </c>
      <c r="L3">
        <f>INSTRUKCJA_I_PARAMETRY!L31+INSTRUKCJA_I_PARAMETRY!L30</f>
        <v/>
      </c>
      <c r="M3">
        <f>INSTRUKCJA_I_PARAMETRY!M31+INSTRUKCJA_I_PARAMETRY!M30</f>
        <v/>
      </c>
      <c r="N3">
        <f>INSTRUKCJA_I_PARAMETRY!N31+INSTRUKCJA_I_PARAMETRY!N30</f>
        <v/>
      </c>
      <c r="O3">
        <f>INSTRUKCJA_I_PARAMETRY!O31+INSTRUKCJA_I_PARAMETRY!O30</f>
        <v/>
      </c>
      <c r="P3">
        <f>INSTRUKCJA_I_PARAMETRY!P31+INSTRUKCJA_I_PARAMETRY!P30</f>
        <v/>
      </c>
      <c r="Q3">
        <f>INSTRUKCJA_I_PARAMETRY!Q31+INSTRUKCJA_I_PARAMETRY!Q30</f>
        <v/>
      </c>
      <c r="R3">
        <f>INSTRUKCJA_I_PARAMETRY!R31+INSTRUKCJA_I_PARAMETRY!R30</f>
        <v/>
      </c>
      <c r="S3">
        <f>INSTRUKCJA_I_PARAMETRY!S31+INSTRUKCJA_I_PARAMETRY!S30</f>
        <v/>
      </c>
      <c r="T3">
        <f>INSTRUKCJA_I_PARAMETRY!T31+INSTRUKCJA_I_PARAMETRY!T30</f>
        <v/>
      </c>
      <c r="U3">
        <f>INSTRUKCJA_I_PARAMETRY!U31+INSTRUKCJA_I_PARAMETRY!U30</f>
        <v/>
      </c>
    </row>
    <row r="4" ht="15" customHeight="1" s="248" thickBot="1">
      <c r="A4" s="64" t="inlineStr">
        <is>
          <t>Saldo</t>
        </is>
      </c>
      <c r="B4" s="65" t="n"/>
      <c r="C4" s="66">
        <f>INSTRUKCJA_I_PARAMETRY!C34</f>
        <v/>
      </c>
      <c r="D4" s="66">
        <f>INSTRUKCJA_I_PARAMETRY!D34</f>
        <v/>
      </c>
      <c r="E4" s="99">
        <f>INSTRUKCJA_I_PARAMETRY!E34</f>
        <v/>
      </c>
      <c r="F4" s="63">
        <f>INSTRUKCJA_I_PARAMETRY!F34</f>
        <v/>
      </c>
      <c r="G4" s="63">
        <f>INSTRUKCJA_I_PARAMETRY!G34</f>
        <v/>
      </c>
      <c r="H4" s="63">
        <f>INSTRUKCJA_I_PARAMETRY!H34</f>
        <v/>
      </c>
      <c r="I4" s="63">
        <f>INSTRUKCJA_I_PARAMETRY!I34</f>
        <v/>
      </c>
      <c r="J4">
        <f>INSTRUKCJA_I_PARAMETRY!J34</f>
        <v/>
      </c>
      <c r="K4" s="59">
        <f>INSTRUKCJA_I_PARAMETRY!K34</f>
        <v/>
      </c>
      <c r="L4">
        <f>INSTRUKCJA_I_PARAMETRY!L34</f>
        <v/>
      </c>
      <c r="M4">
        <f>INSTRUKCJA_I_PARAMETRY!M34</f>
        <v/>
      </c>
      <c r="N4">
        <f>INSTRUKCJA_I_PARAMETRY!N34</f>
        <v/>
      </c>
      <c r="O4">
        <f>INSTRUKCJA_I_PARAMETRY!O34</f>
        <v/>
      </c>
      <c r="P4">
        <f>INSTRUKCJA_I_PARAMETRY!P34</f>
        <v/>
      </c>
      <c r="Q4">
        <f>INSTRUKCJA_I_PARAMETRY!Q34</f>
        <v/>
      </c>
      <c r="R4">
        <f>INSTRUKCJA_I_PARAMETRY!R34</f>
        <v/>
      </c>
      <c r="S4">
        <f>INSTRUKCJA_I_PARAMETRY!S34</f>
        <v/>
      </c>
      <c r="T4">
        <f>INSTRUKCJA_I_PARAMETRY!T34</f>
        <v/>
      </c>
      <c r="U4">
        <f>INSTRUKCJA_I_PARAMETRY!U34</f>
        <v/>
      </c>
    </row>
    <row r="5" ht="15.75" customHeight="1" s="248" thickBot="1">
      <c r="A5" s="67" t="inlineStr">
        <is>
          <t>stopa %</t>
        </is>
      </c>
      <c r="B5" s="68">
        <f>INSTRUKCJA_I_PARAMETRY!C15</f>
        <v/>
      </c>
      <c r="C5" s="69" t="n"/>
      <c r="D5" s="69" t="n"/>
      <c r="E5" s="100" t="n"/>
      <c r="F5" s="69" t="n"/>
      <c r="G5" s="69" t="n"/>
      <c r="H5" s="69" t="n"/>
      <c r="I5" s="69" t="n"/>
    </row>
    <row r="6" ht="15" customHeight="1" s="248">
      <c r="A6" s="70" t="inlineStr">
        <is>
          <t xml:space="preserve">Odsetki </t>
        </is>
      </c>
      <c r="B6" s="71" t="n"/>
      <c r="C6" s="72">
        <f>INSTRUKCJA_I_PARAMETRY!C37</f>
        <v/>
      </c>
      <c r="D6" s="72">
        <f>INSTRUKCJA_I_PARAMETRY!D37</f>
        <v/>
      </c>
      <c r="E6" s="101">
        <f>INSTRUKCJA_I_PARAMETRY!E37</f>
        <v/>
      </c>
      <c r="F6" s="72">
        <f>INSTRUKCJA_I_PARAMETRY!F37</f>
        <v/>
      </c>
      <c r="G6" s="72">
        <f>INSTRUKCJA_I_PARAMETRY!G37</f>
        <v/>
      </c>
      <c r="H6" s="72">
        <f>INSTRUKCJA_I_PARAMETRY!H37</f>
        <v/>
      </c>
      <c r="I6" s="72">
        <f>INSTRUKCJA_I_PARAMETRY!I37</f>
        <v/>
      </c>
      <c r="J6">
        <f>INSTRUKCJA_I_PARAMETRY!J37</f>
        <v/>
      </c>
      <c r="K6">
        <f>INSTRUKCJA_I_PARAMETRY!K37</f>
        <v/>
      </c>
      <c r="L6">
        <f>INSTRUKCJA_I_PARAMETRY!L37</f>
        <v/>
      </c>
      <c r="M6">
        <f>INSTRUKCJA_I_PARAMETRY!M37</f>
        <v/>
      </c>
      <c r="N6">
        <f>INSTRUKCJA_I_PARAMETRY!N37</f>
        <v/>
      </c>
      <c r="O6">
        <f>INSTRUKCJA_I_PARAMETRY!O37</f>
        <v/>
      </c>
      <c r="P6">
        <f>INSTRUKCJA_I_PARAMETRY!P37</f>
        <v/>
      </c>
      <c r="Q6">
        <f>INSTRUKCJA_I_PARAMETRY!Q37</f>
        <v/>
      </c>
      <c r="R6">
        <f>INSTRUKCJA_I_PARAMETRY!R37</f>
        <v/>
      </c>
      <c r="S6">
        <f>INSTRUKCJA_I_PARAMETRY!S37</f>
        <v/>
      </c>
      <c r="T6">
        <f>INSTRUKCJA_I_PARAMETRY!T37</f>
        <v/>
      </c>
      <c r="U6">
        <f>INSTRUKCJA_I_PARAMETRY!U37</f>
        <v/>
      </c>
    </row>
    <row r="7" ht="14.25" customHeight="1" s="248">
      <c r="A7" s="70" t="n"/>
      <c r="B7" s="73" t="n"/>
      <c r="C7" s="73" t="n"/>
      <c r="D7" s="73" t="n"/>
      <c r="E7" s="73" t="n"/>
      <c r="F7" s="73" t="n"/>
      <c r="G7" s="73" t="n"/>
      <c r="H7" s="73" t="n"/>
    </row>
    <row r="8" ht="14.25" customHeight="1" s="248">
      <c r="A8" s="57" t="inlineStr">
        <is>
          <t>Inkubator-POIR</t>
        </is>
      </c>
      <c r="B8" s="75" t="n"/>
      <c r="C8" s="75" t="n"/>
      <c r="D8" s="75" t="n"/>
      <c r="E8" s="75" t="n"/>
      <c r="F8" s="75" t="n"/>
      <c r="G8" s="75" t="n"/>
      <c r="H8" s="75" t="n"/>
    </row>
    <row r="9" ht="14.25" customHeight="1" s="248">
      <c r="A9" s="76" t="inlineStr">
        <is>
          <t>Transza</t>
        </is>
      </c>
      <c r="B9" s="63" t="n"/>
      <c r="C9" s="1222" t="n">
        <v>0</v>
      </c>
      <c r="D9" s="1222" t="n">
        <v>0</v>
      </c>
      <c r="E9" s="1223" t="n">
        <v>0</v>
      </c>
      <c r="F9" s="1224" t="n">
        <v>0</v>
      </c>
      <c r="G9" s="1222" t="n">
        <v>0</v>
      </c>
      <c r="H9" s="1222" t="n">
        <v>0</v>
      </c>
      <c r="I9" s="505" t="n">
        <v>0</v>
      </c>
      <c r="J9" s="505" t="n">
        <v>0</v>
      </c>
      <c r="K9" s="505" t="n">
        <v>0</v>
      </c>
      <c r="L9" s="505" t="n">
        <v>0</v>
      </c>
      <c r="M9" s="505" t="n">
        <v>0</v>
      </c>
      <c r="N9" s="505" t="n">
        <v>0</v>
      </c>
      <c r="O9" s="505" t="n">
        <v>0</v>
      </c>
      <c r="P9" s="505" t="n">
        <v>0</v>
      </c>
      <c r="Q9" s="505" t="n">
        <v>0</v>
      </c>
      <c r="R9" s="505" t="n">
        <v>0</v>
      </c>
      <c r="S9" s="505" t="n">
        <v>0</v>
      </c>
      <c r="T9" s="505" t="n">
        <v>0</v>
      </c>
      <c r="U9" s="505" t="n">
        <v>0</v>
      </c>
    </row>
    <row r="10" ht="14.25" customHeight="1" s="248">
      <c r="A10" s="64" t="inlineStr">
        <is>
          <t>Spłata</t>
        </is>
      </c>
      <c r="B10" s="65" t="n"/>
      <c r="C10" s="1225" t="n">
        <v>0</v>
      </c>
      <c r="D10" s="1225" t="n">
        <v>0</v>
      </c>
      <c r="E10" s="1226" t="n">
        <v>0</v>
      </c>
      <c r="F10" s="1225" t="n">
        <v>0</v>
      </c>
      <c r="G10" s="1225" t="n">
        <v>0</v>
      </c>
      <c r="H10" s="1225" t="n">
        <v>0</v>
      </c>
      <c r="I10" s="1225" t="n">
        <v>0</v>
      </c>
      <c r="J10" s="1225" t="n">
        <v>0</v>
      </c>
      <c r="K10" s="505" t="n">
        <v>0</v>
      </c>
      <c r="L10" s="1227" t="n">
        <v>0</v>
      </c>
      <c r="M10" s="505" t="n">
        <v>0</v>
      </c>
      <c r="N10" s="505" t="n">
        <v>0</v>
      </c>
      <c r="O10" s="505" t="n">
        <v>0</v>
      </c>
      <c r="P10" s="505" t="n">
        <v>0</v>
      </c>
      <c r="Q10" s="505" t="n">
        <v>0</v>
      </c>
      <c r="R10" s="505" t="n">
        <v>0</v>
      </c>
      <c r="S10" s="505" t="n">
        <v>0</v>
      </c>
      <c r="T10" s="505" t="n">
        <v>0</v>
      </c>
      <c r="U10" s="505" t="n">
        <v>0</v>
      </c>
    </row>
    <row r="11" ht="15" customHeight="1" s="248" thickBot="1">
      <c r="A11" s="64" t="inlineStr">
        <is>
          <t>Saldo</t>
        </is>
      </c>
      <c r="B11" s="63">
        <f>B9</f>
        <v/>
      </c>
      <c r="C11" s="63">
        <f>C9-C10</f>
        <v/>
      </c>
      <c r="D11" s="63">
        <f>C11+D9-D10</f>
        <v/>
      </c>
      <c r="E11" s="99">
        <f>D11+E9-E10</f>
        <v/>
      </c>
      <c r="F11" s="63">
        <f>E11+F9-F10</f>
        <v/>
      </c>
      <c r="G11" s="63">
        <f>F11+G9-G10</f>
        <v/>
      </c>
      <c r="H11" s="63">
        <f>G11+H9-H10</f>
        <v/>
      </c>
      <c r="I11" s="63">
        <f>H11+I9-I10</f>
        <v/>
      </c>
      <c r="J11" s="63">
        <f>I11+J9-J10</f>
        <v/>
      </c>
      <c r="K11">
        <f>J11+K9-K10</f>
        <v/>
      </c>
      <c r="L11">
        <f>K11+L9-L10</f>
        <v/>
      </c>
      <c r="M11">
        <f>L11+M9-M10</f>
        <v/>
      </c>
      <c r="N11">
        <f>M11+N9-N10</f>
        <v/>
      </c>
      <c r="O11">
        <f>N11+O9-O10</f>
        <v/>
      </c>
      <c r="P11">
        <f>O11+P9-P10</f>
        <v/>
      </c>
      <c r="Q11">
        <f>P11+Q9-Q10</f>
        <v/>
      </c>
      <c r="R11">
        <f>Q11+R9-R10</f>
        <v/>
      </c>
      <c r="S11">
        <f>R11+S9-S10</f>
        <v/>
      </c>
      <c r="T11">
        <f>S11+T9-T10</f>
        <v/>
      </c>
      <c r="U11">
        <f>T11+U9-U10</f>
        <v/>
      </c>
    </row>
    <row r="12" ht="15.75" customHeight="1" s="248" thickBot="1">
      <c r="A12" s="67" t="inlineStr">
        <is>
          <t>stopa %</t>
        </is>
      </c>
      <c r="B12" s="68" t="n">
        <v>0</v>
      </c>
      <c r="C12" s="73" t="n"/>
      <c r="D12" s="73" t="n"/>
      <c r="E12" s="102" t="n"/>
      <c r="F12" s="73" t="n"/>
      <c r="G12" s="73" t="n"/>
      <c r="H12" s="73" t="n"/>
      <c r="I12" s="73" t="n"/>
    </row>
    <row r="13" ht="15" customHeight="1" s="248">
      <c r="A13" s="70" t="inlineStr">
        <is>
          <t xml:space="preserve">Odsetki </t>
        </is>
      </c>
      <c r="B13" s="71" t="n"/>
      <c r="C13" s="72">
        <f>ROUND((C11/2)*$B$12,1)</f>
        <v/>
      </c>
      <c r="D13" s="72">
        <f>ROUND(((C11+D11)/2)*$B$12,1)</f>
        <v/>
      </c>
      <c r="E13" s="101">
        <f>ROUND(((D11+E11)/2)*$B$12,1)</f>
        <v/>
      </c>
      <c r="F13" s="72">
        <f>ROUND(((E11+F11)/2)*$B$12,1)</f>
        <v/>
      </c>
      <c r="G13" s="72">
        <f>ROUND(((F11+G11)/2)*$B$12,1)</f>
        <v/>
      </c>
      <c r="H13" s="72">
        <f>ROUND(((G11+H11)/2)*$B$12,1)</f>
        <v/>
      </c>
      <c r="I13" s="72">
        <f>ROUND(((H11+I11)/2)*$B$12,1)</f>
        <v/>
      </c>
      <c r="J13">
        <f>ROUND(((I11+J11)/2)*$B$12,1)</f>
        <v/>
      </c>
      <c r="K13">
        <f>ROUND(((J11+K11)/2)*$B$12,1)</f>
        <v/>
      </c>
      <c r="L13">
        <f>ROUND(((K11+L11)/2)*$B$12,1)</f>
        <v/>
      </c>
      <c r="M13">
        <f>ROUND(((L11+M11)/2)*$B$12,1)</f>
        <v/>
      </c>
      <c r="N13">
        <f>ROUND(((M11+N11)/2)*$B$12,1)</f>
        <v/>
      </c>
      <c r="O13">
        <f>ROUND(((N11+O11)/2)*$B$12,1)</f>
        <v/>
      </c>
      <c r="P13">
        <f>ROUND(((O11+P11)/2)*$B$12,1)</f>
        <v/>
      </c>
      <c r="Q13">
        <f>ROUND(((P11+Q11)/2)*$B$12,1)</f>
        <v/>
      </c>
      <c r="R13">
        <f>ROUND(((Q11+R11)/2)*$B$12,1)</f>
        <v/>
      </c>
      <c r="S13">
        <f>ROUND(((R11+S11)/2)*$B$12,1)</f>
        <v/>
      </c>
      <c r="T13">
        <f>ROUND(((S11+T11)/2)*$B$12,1)</f>
        <v/>
      </c>
      <c r="U13">
        <f>ROUND(((T11+U11)/2)*$B$12,1)</f>
        <v/>
      </c>
    </row>
    <row r="14" ht="14.25" customHeight="1" s="248">
      <c r="A14" s="79" t="n"/>
      <c r="B14" s="73" t="n"/>
      <c r="C14" s="73" t="n"/>
      <c r="D14" s="73" t="n"/>
      <c r="E14" s="73" t="n"/>
      <c r="F14" s="73" t="n"/>
      <c r="G14" s="73" t="n"/>
      <c r="H14" s="73" t="n"/>
    </row>
    <row r="15" ht="14.25" customHeight="1" s="248">
      <c r="A15" s="57" t="inlineStr">
        <is>
          <t>Inkubator</t>
        </is>
      </c>
      <c r="B15" s="75" t="n"/>
      <c r="C15" s="75" t="n"/>
      <c r="D15" s="75" t="n"/>
      <c r="E15" s="75" t="n"/>
      <c r="F15" s="75" t="n"/>
      <c r="G15" s="75" t="n"/>
      <c r="H15" s="75" t="n"/>
    </row>
    <row r="16" ht="14.25" customHeight="1" s="248">
      <c r="A16" s="76" t="inlineStr">
        <is>
          <t>Transza</t>
        </is>
      </c>
      <c r="B16" s="1228" t="n"/>
      <c r="C16" s="1222" t="n">
        <v>0</v>
      </c>
      <c r="D16" s="1222" t="n">
        <v>0</v>
      </c>
      <c r="E16" s="1229" t="n">
        <v>0</v>
      </c>
      <c r="F16" s="1222" t="n">
        <v>0</v>
      </c>
      <c r="G16" s="1222" t="n">
        <v>0</v>
      </c>
      <c r="H16" s="1222" t="n">
        <v>0</v>
      </c>
      <c r="I16" s="1222" t="n">
        <v>0</v>
      </c>
      <c r="J16" s="505" t="n">
        <v>0</v>
      </c>
      <c r="K16" s="505" t="n">
        <v>0</v>
      </c>
      <c r="L16" s="505" t="n">
        <v>0</v>
      </c>
      <c r="M16" s="505" t="n">
        <v>0</v>
      </c>
      <c r="N16" s="505" t="n">
        <v>0</v>
      </c>
      <c r="O16" s="505" t="n">
        <v>0</v>
      </c>
      <c r="P16" s="505" t="n">
        <v>0</v>
      </c>
      <c r="Q16" s="505" t="n">
        <v>0</v>
      </c>
      <c r="R16" s="505" t="n">
        <v>0</v>
      </c>
      <c r="S16" s="505" t="n">
        <v>0</v>
      </c>
      <c r="T16" s="505" t="n">
        <v>0</v>
      </c>
      <c r="U16" s="505" t="n">
        <v>0</v>
      </c>
    </row>
    <row r="17" ht="14.25" customHeight="1" s="248">
      <c r="A17" s="64" t="inlineStr">
        <is>
          <t>Spłata</t>
        </is>
      </c>
      <c r="B17" s="63" t="n"/>
      <c r="C17" s="1225" t="n">
        <v>0</v>
      </c>
      <c r="D17" s="1225" t="n">
        <v>0</v>
      </c>
      <c r="E17" s="1226" t="n">
        <v>0</v>
      </c>
      <c r="F17" s="1225" t="n">
        <v>0</v>
      </c>
      <c r="G17" s="1225" t="n">
        <v>0</v>
      </c>
      <c r="H17" s="1225" t="n">
        <v>0</v>
      </c>
      <c r="I17" s="1230" t="n">
        <v>0</v>
      </c>
      <c r="J17" s="505" t="n">
        <v>0</v>
      </c>
      <c r="K17" s="505" t="n">
        <v>0</v>
      </c>
      <c r="L17" s="1227" t="n">
        <v>0</v>
      </c>
      <c r="M17" s="505" t="n">
        <v>0</v>
      </c>
      <c r="N17" s="505" t="n">
        <v>0</v>
      </c>
      <c r="O17" s="505" t="n">
        <v>0</v>
      </c>
      <c r="P17" s="505" t="n">
        <v>0</v>
      </c>
      <c r="Q17" s="505" t="n">
        <v>0</v>
      </c>
      <c r="R17" s="505" t="n">
        <v>0</v>
      </c>
      <c r="S17" s="505" t="n">
        <v>0</v>
      </c>
      <c r="T17" s="505" t="n">
        <v>0</v>
      </c>
      <c r="U17" s="505" t="n">
        <v>0</v>
      </c>
    </row>
    <row r="18" ht="15" customHeight="1" s="248" thickBot="1">
      <c r="A18" s="64" t="inlineStr">
        <is>
          <t>saldo w PLN</t>
        </is>
      </c>
      <c r="B18" s="63">
        <f>B16-B17</f>
        <v/>
      </c>
      <c r="C18" s="63">
        <f>C16-C17</f>
        <v/>
      </c>
      <c r="D18" s="63">
        <f>C18+D16-D17</f>
        <v/>
      </c>
      <c r="E18" s="99">
        <f>D18+E16-E17</f>
        <v/>
      </c>
      <c r="F18" s="63">
        <f>E18+F16-F17</f>
        <v/>
      </c>
      <c r="G18" s="63">
        <f>F18+G16-G17</f>
        <v/>
      </c>
      <c r="H18" s="63">
        <f>G18+H16-H17</f>
        <v/>
      </c>
      <c r="I18" s="63">
        <f>H18+I16-I17</f>
        <v/>
      </c>
      <c r="J18">
        <f>I18+J16-J17</f>
        <v/>
      </c>
      <c r="K18">
        <f>J18+K16-K17</f>
        <v/>
      </c>
      <c r="L18">
        <f>K18+L16-L17</f>
        <v/>
      </c>
      <c r="M18">
        <f>L18+M16-M17</f>
        <v/>
      </c>
      <c r="N18">
        <f>M18+N16-N17</f>
        <v/>
      </c>
      <c r="O18">
        <f>N18+O16-O17</f>
        <v/>
      </c>
      <c r="P18">
        <f>O18+P16-P17</f>
        <v/>
      </c>
      <c r="Q18">
        <f>P18+Q16-Q17</f>
        <v/>
      </c>
      <c r="R18">
        <f>Q18+R16-R17</f>
        <v/>
      </c>
      <c r="S18">
        <f>R18+S16-S17</f>
        <v/>
      </c>
      <c r="T18">
        <f>S18+T16-T17</f>
        <v/>
      </c>
      <c r="U18">
        <f>T18+U16-U17</f>
        <v/>
      </c>
    </row>
    <row r="19" ht="15.75" customHeight="1" s="248" thickBot="1">
      <c r="A19" s="67" t="inlineStr">
        <is>
          <t>stopa %</t>
        </is>
      </c>
      <c r="B19" s="68" t="n">
        <v>0.0184</v>
      </c>
      <c r="C19" s="73" t="n"/>
      <c r="D19" s="73" t="n"/>
      <c r="E19" s="102" t="n"/>
      <c r="F19" s="73" t="n"/>
      <c r="G19" s="73" t="n"/>
      <c r="H19" s="73" t="n"/>
      <c r="I19" s="73" t="n"/>
    </row>
    <row r="20" ht="15" customHeight="1" s="248">
      <c r="A20" s="81" t="inlineStr">
        <is>
          <t>Odsetki w PLN</t>
        </is>
      </c>
      <c r="B20" s="71" t="n"/>
      <c r="C20" s="72">
        <f>ROUND((C18/2)*$B$19,1)</f>
        <v/>
      </c>
      <c r="D20" s="72">
        <f>ROUND(((C18+D18)/2)*$B$19,1)</f>
        <v/>
      </c>
      <c r="E20" s="101">
        <f>ROUND(((D18+E18)/2)*$B$19,1)</f>
        <v/>
      </c>
      <c r="F20" s="72">
        <f>ROUND(((E18+F18)/2)*$B$19,1)</f>
        <v/>
      </c>
      <c r="G20" s="72">
        <f>ROUND(((F18+G18)/2)*$B$19,1)</f>
        <v/>
      </c>
      <c r="H20" s="72">
        <f>ROUND(((G18+H18)/2)*$B$19,1)</f>
        <v/>
      </c>
      <c r="I20" s="72">
        <f>ROUND(((H18+I18)/2)*$B$19,1)</f>
        <v/>
      </c>
      <c r="J20">
        <f>ROUND(((I18+J18)/2)*$B$19,1)</f>
        <v/>
      </c>
      <c r="K20">
        <f>ROUND(((J18+K18)/2)*$B$19,1)</f>
        <v/>
      </c>
      <c r="L20">
        <f>ROUND(((K18+L18)/2)*$B$19,1)</f>
        <v/>
      </c>
      <c r="M20">
        <f>ROUND(((L18+M18)/2)*$B$19,1)</f>
        <v/>
      </c>
      <c r="N20">
        <f>ROUND(((M18+N18)/2)*$B$19,1)</f>
        <v/>
      </c>
      <c r="O20">
        <f>ROUND(((N18+O18)/2)*$B$19,1)</f>
        <v/>
      </c>
      <c r="P20">
        <f>ROUND(((O18+P18)/2)*$B$19,1)</f>
        <v/>
      </c>
      <c r="Q20">
        <f>ROUND(((P18+Q18)/2)*$B$19,1)</f>
        <v/>
      </c>
      <c r="R20">
        <f>ROUND(((Q18+R18)/2)*$B$19,1)</f>
        <v/>
      </c>
      <c r="S20">
        <f>ROUND(((R18+S18)/2)*$B$19,1)</f>
        <v/>
      </c>
      <c r="T20">
        <f>ROUND(((S18+T18)/2)*$B$19,1)</f>
        <v/>
      </c>
      <c r="U20">
        <f>ROUND(((T18+U18)/2)*$B$19,1)</f>
        <v/>
      </c>
    </row>
    <row r="21" ht="15" customHeight="1" s="248">
      <c r="A21" s="91" t="n"/>
      <c r="B21" s="91" t="n"/>
      <c r="C21" s="92" t="n"/>
      <c r="D21" s="92" t="n"/>
      <c r="E21" s="92" t="n"/>
      <c r="F21" s="92" t="n"/>
      <c r="G21" s="92" t="n"/>
      <c r="H21" s="92" t="n"/>
    </row>
    <row r="22" ht="14.25" customHeight="1" s="248">
      <c r="A22" s="57" t="inlineStr">
        <is>
          <t>Inkubator</t>
        </is>
      </c>
      <c r="B22" s="75" t="n"/>
      <c r="C22" s="75" t="n"/>
      <c r="D22" s="75" t="n"/>
      <c r="E22" s="75" t="n"/>
      <c r="F22" s="75" t="n"/>
      <c r="G22" s="75" t="n"/>
      <c r="H22" s="75" t="n"/>
    </row>
    <row r="23" ht="14.25" customHeight="1" s="248">
      <c r="A23" s="76" t="inlineStr">
        <is>
          <t>Transza</t>
        </is>
      </c>
      <c r="B23" s="77" t="n"/>
      <c r="C23" s="1222" t="n">
        <v>0</v>
      </c>
      <c r="D23" s="1222" t="n">
        <v>0</v>
      </c>
      <c r="E23" s="1229" t="n">
        <v>0</v>
      </c>
      <c r="F23" s="1222" t="n">
        <v>0</v>
      </c>
      <c r="G23" s="1222" t="n">
        <v>0</v>
      </c>
      <c r="H23" s="1222" t="n">
        <v>0</v>
      </c>
      <c r="I23" s="1222" t="n">
        <v>0</v>
      </c>
      <c r="J23" s="505" t="n">
        <v>0</v>
      </c>
      <c r="K23" s="505" t="n">
        <v>0</v>
      </c>
      <c r="L23" s="505" t="n">
        <v>0</v>
      </c>
      <c r="M23" s="505" t="n">
        <v>0</v>
      </c>
      <c r="N23" s="505" t="n">
        <v>0</v>
      </c>
      <c r="O23" s="505" t="n">
        <v>0</v>
      </c>
      <c r="P23" s="505" t="n">
        <v>0</v>
      </c>
      <c r="Q23" s="505" t="n">
        <v>0</v>
      </c>
      <c r="R23" s="505" t="n">
        <v>0</v>
      </c>
      <c r="S23" s="505" t="n">
        <v>0</v>
      </c>
      <c r="T23" s="505" t="n">
        <v>0</v>
      </c>
      <c r="U23" s="505" t="n">
        <v>0</v>
      </c>
    </row>
    <row r="24" ht="14.25" customHeight="1" s="248">
      <c r="A24" s="64" t="inlineStr">
        <is>
          <t>Spłata</t>
        </is>
      </c>
      <c r="B24" s="1231" t="n"/>
      <c r="C24" s="1225" t="n">
        <v>0</v>
      </c>
      <c r="D24" s="1225" t="n">
        <v>0</v>
      </c>
      <c r="E24" s="1226" t="n">
        <v>0</v>
      </c>
      <c r="F24" s="1225" t="n">
        <v>0</v>
      </c>
      <c r="G24" s="1225" t="n">
        <v>0</v>
      </c>
      <c r="H24" s="1222" t="n">
        <v>0</v>
      </c>
      <c r="I24" s="1222" t="n">
        <v>0</v>
      </c>
      <c r="J24" s="505" t="n">
        <v>0</v>
      </c>
      <c r="K24" s="505" t="n">
        <v>0</v>
      </c>
      <c r="L24" s="1227" t="n">
        <v>0</v>
      </c>
      <c r="M24" s="505" t="n">
        <v>0</v>
      </c>
      <c r="N24" s="505" t="n">
        <v>0</v>
      </c>
      <c r="O24" s="505" t="n">
        <v>0</v>
      </c>
      <c r="P24" s="505" t="n">
        <v>0</v>
      </c>
      <c r="Q24" s="505" t="n">
        <v>0</v>
      </c>
      <c r="R24" s="505" t="n">
        <v>0</v>
      </c>
      <c r="S24" s="505" t="n">
        <v>0</v>
      </c>
      <c r="T24" s="505" t="n">
        <v>0</v>
      </c>
      <c r="U24" s="505" t="n">
        <v>0</v>
      </c>
    </row>
    <row r="25" ht="15" customHeight="1" s="248" thickBot="1">
      <c r="A25" s="64" t="inlineStr">
        <is>
          <t>saldo w PLN</t>
        </is>
      </c>
      <c r="B25" s="61" t="n"/>
      <c r="C25" s="130">
        <f>C23-C24</f>
        <v/>
      </c>
      <c r="D25" s="130">
        <f>C25+D23-D24</f>
        <v/>
      </c>
      <c r="E25" s="99">
        <f>D25+E23-E24</f>
        <v/>
      </c>
      <c r="F25" s="63">
        <f>E25+F23-F24</f>
        <v/>
      </c>
      <c r="G25" s="63">
        <f>F25+G23-G24</f>
        <v/>
      </c>
      <c r="H25" s="63">
        <f>G25+H23-H24</f>
        <v/>
      </c>
      <c r="I25" s="63">
        <f>H25+I23-I24</f>
        <v/>
      </c>
      <c r="J25">
        <f>I25+J23-J24</f>
        <v/>
      </c>
      <c r="K25">
        <f>J25+K23-K24</f>
        <v/>
      </c>
      <c r="L25">
        <f>K25+L23-L24</f>
        <v/>
      </c>
      <c r="M25">
        <f>L25+M23-M24</f>
        <v/>
      </c>
      <c r="N25">
        <f>M25+N23-N24</f>
        <v/>
      </c>
      <c r="O25">
        <f>N25+O23-O24</f>
        <v/>
      </c>
      <c r="P25">
        <f>O25+P23-P24</f>
        <v/>
      </c>
      <c r="Q25">
        <f>P25+Q23-Q24</f>
        <v/>
      </c>
      <c r="R25">
        <f>Q25+R23-R24</f>
        <v/>
      </c>
      <c r="S25">
        <f>R25+S23-S24</f>
        <v/>
      </c>
      <c r="T25">
        <f>S25+T23-T24</f>
        <v/>
      </c>
      <c r="U25">
        <f>T25+U23-U24</f>
        <v/>
      </c>
    </row>
    <row r="26" ht="15.75" customHeight="1" s="248" thickBot="1">
      <c r="A26" s="67" t="inlineStr">
        <is>
          <t>stopa %</t>
        </is>
      </c>
      <c r="B26" s="128" t="n">
        <v>0.0184</v>
      </c>
      <c r="C26" s="131" t="n"/>
      <c r="D26" s="131" t="n"/>
      <c r="E26" s="102" t="n"/>
      <c r="F26" s="73" t="n"/>
      <c r="G26" s="73" t="n"/>
      <c r="H26" s="73" t="n"/>
      <c r="I26" s="73" t="n"/>
    </row>
    <row r="27" ht="15" customHeight="1" s="248">
      <c r="A27" s="81" t="inlineStr">
        <is>
          <t>Odsetki w PLN</t>
        </is>
      </c>
      <c r="B27" s="71" t="n"/>
      <c r="C27" s="72">
        <f>ROUND((C25/2)*$B$26,1)</f>
        <v/>
      </c>
      <c r="D27" s="72">
        <f>ROUND(((C25+D25)/2)*$B$26,1)</f>
        <v/>
      </c>
      <c r="E27" s="101">
        <f>ROUND(((D25+E25)/2)*$B$26,1)</f>
        <v/>
      </c>
      <c r="F27" s="72">
        <f>ROUND(((E25+F25)/2)*$B$26,1)</f>
        <v/>
      </c>
      <c r="G27" s="72">
        <f>ROUND(((F25+G25)/2)*$B$26,1)</f>
        <v/>
      </c>
      <c r="H27" s="72">
        <f>ROUND(((G25+H25)/2)*$B$26,1)</f>
        <v/>
      </c>
      <c r="I27" s="72">
        <f>ROUND(((H25+I25)/2)*$B$26,1)</f>
        <v/>
      </c>
      <c r="J27">
        <f>ROUND(((I25+J25)/2)*$B$26,1)</f>
        <v/>
      </c>
      <c r="K27">
        <f>ROUND(((J25+K25)/2)*$B$26,1)</f>
        <v/>
      </c>
      <c r="L27">
        <f>ROUND(((K25+L25)/2)*$B$26,1)</f>
        <v/>
      </c>
      <c r="M27">
        <f>ROUND(((L25+M25)/2)*$B$26,1)</f>
        <v/>
      </c>
      <c r="N27">
        <f>ROUND(((M25+N25)/2)*$B$26,1)</f>
        <v/>
      </c>
      <c r="O27">
        <f>ROUND(((N25+O25)/2)*$B$26,1)</f>
        <v/>
      </c>
      <c r="P27">
        <f>ROUND(((O25+P25)/2)*$B$26,1)</f>
        <v/>
      </c>
      <c r="Q27">
        <f>ROUND(((P25+Q25)/2)*$B$26,1)</f>
        <v/>
      </c>
      <c r="R27">
        <f>ROUND(((Q25+R25)/2)*$B$26,1)</f>
        <v/>
      </c>
      <c r="S27">
        <f>ROUND(((R25+S25)/2)*$B$26,1)</f>
        <v/>
      </c>
      <c r="T27">
        <f>ROUND(((S25+T25)/2)*$B$26,1)</f>
        <v/>
      </c>
      <c r="U27">
        <f>ROUND(((T25+U25)/2)*$B$26,1)</f>
        <v/>
      </c>
    </row>
    <row r="28" ht="15" customHeight="1" s="248">
      <c r="A28" s="91" t="n"/>
      <c r="B28" s="91" t="n"/>
      <c r="C28" s="92" t="n"/>
      <c r="D28" s="92" t="n"/>
      <c r="E28" s="92" t="n"/>
      <c r="F28" s="92" t="n"/>
      <c r="G28" s="92" t="n"/>
      <c r="H28" s="92" t="n"/>
    </row>
    <row r="29" ht="14.25" customHeight="1" s="248">
      <c r="A29" s="74" t="inlineStr">
        <is>
          <t>PFR</t>
        </is>
      </c>
      <c r="B29" s="75" t="n"/>
      <c r="C29" s="75" t="n"/>
      <c r="D29" s="75" t="n"/>
      <c r="E29" s="75" t="n"/>
      <c r="F29" s="75" t="n"/>
      <c r="G29" s="75" t="n"/>
      <c r="H29" s="75" t="n"/>
      <c r="I29" s="75" t="n"/>
    </row>
    <row r="30" ht="14.25" customHeight="1" s="248">
      <c r="A30" s="76" t="inlineStr">
        <is>
          <t>Transza</t>
        </is>
      </c>
      <c r="B30" s="77" t="n"/>
      <c r="C30" s="1222" t="n">
        <v>0</v>
      </c>
      <c r="D30" s="1222" t="n">
        <v>0</v>
      </c>
      <c r="E30" s="1222" t="n">
        <v>0</v>
      </c>
      <c r="F30" s="1222" t="n">
        <v>0</v>
      </c>
      <c r="G30" s="1222" t="n">
        <v>0</v>
      </c>
      <c r="H30" s="1222" t="n">
        <v>0</v>
      </c>
      <c r="I30" s="1222" t="n">
        <v>0</v>
      </c>
      <c r="J30" s="505" t="n">
        <v>0</v>
      </c>
      <c r="K30" s="505" t="n">
        <v>0</v>
      </c>
      <c r="L30" s="505" t="n">
        <v>0</v>
      </c>
      <c r="M30" s="505" t="n">
        <v>0</v>
      </c>
      <c r="N30" s="505" t="n">
        <v>0</v>
      </c>
      <c r="O30" s="505" t="n">
        <v>0</v>
      </c>
      <c r="P30" s="505" t="n">
        <v>0</v>
      </c>
      <c r="Q30" s="505" t="n">
        <v>0</v>
      </c>
      <c r="R30" s="505" t="n">
        <v>0</v>
      </c>
      <c r="S30" s="505" t="n">
        <v>0</v>
      </c>
      <c r="T30" s="505" t="n">
        <v>0</v>
      </c>
      <c r="U30" s="505" t="n">
        <v>0</v>
      </c>
    </row>
    <row r="31" ht="14.25" customHeight="1" s="248">
      <c r="A31" s="64" t="inlineStr">
        <is>
          <t>Spłata</t>
        </is>
      </c>
      <c r="B31" s="65" t="n"/>
      <c r="C31" s="1222" t="n">
        <v>0</v>
      </c>
      <c r="D31" s="1222" t="n">
        <v>0</v>
      </c>
      <c r="E31" s="1222" t="n">
        <v>0</v>
      </c>
      <c r="F31" s="1222" t="n">
        <v>0</v>
      </c>
      <c r="G31" s="1222" t="n">
        <v>0</v>
      </c>
      <c r="H31" s="1222" t="n">
        <v>0</v>
      </c>
      <c r="I31" s="1222" t="n">
        <v>0</v>
      </c>
      <c r="J31" s="505" t="n">
        <v>0</v>
      </c>
      <c r="K31" s="505" t="n">
        <v>0</v>
      </c>
      <c r="L31" s="505" t="n">
        <v>0</v>
      </c>
      <c r="M31" s="505" t="n">
        <v>0</v>
      </c>
      <c r="N31" s="505" t="n">
        <v>0</v>
      </c>
      <c r="O31" s="505" t="n">
        <v>0</v>
      </c>
      <c r="P31" s="505" t="n">
        <v>0</v>
      </c>
      <c r="Q31" s="505" t="n">
        <v>0</v>
      </c>
      <c r="R31" s="505" t="n">
        <v>0</v>
      </c>
      <c r="S31" s="505" t="n">
        <v>0</v>
      </c>
      <c r="T31" s="505" t="n">
        <v>0</v>
      </c>
      <c r="U31" s="505" t="n">
        <v>0</v>
      </c>
    </row>
    <row r="32" ht="15" customHeight="1" s="248" thickBot="1">
      <c r="A32" s="64" t="inlineStr">
        <is>
          <t>saldo w PLN</t>
        </is>
      </c>
      <c r="B32" s="61" t="n"/>
      <c r="C32" s="63">
        <f>C30-C31</f>
        <v/>
      </c>
      <c r="D32" s="63">
        <f>C32+D30-D31</f>
        <v/>
      </c>
      <c r="E32" s="99">
        <f>D32+E30-E31</f>
        <v/>
      </c>
      <c r="F32" s="63">
        <f>E32+F30-F31</f>
        <v/>
      </c>
      <c r="G32" s="63">
        <f>F32+G30-G31</f>
        <v/>
      </c>
      <c r="H32" s="63">
        <f>G32+H30-H31</f>
        <v/>
      </c>
      <c r="I32" s="63">
        <f>H32+I30-I31</f>
        <v/>
      </c>
      <c r="J32">
        <f>I32+J30-J31</f>
        <v/>
      </c>
      <c r="K32">
        <f>J32+K30-K31</f>
        <v/>
      </c>
      <c r="L32">
        <f>K32+L30-L31</f>
        <v/>
      </c>
      <c r="M32">
        <f>L32+M30-M31</f>
        <v/>
      </c>
      <c r="N32">
        <f>M32+N30-N31</f>
        <v/>
      </c>
      <c r="O32">
        <f>N32+O30-O31</f>
        <v/>
      </c>
      <c r="P32">
        <f>O32+P30-P31</f>
        <v/>
      </c>
      <c r="Q32">
        <f>P32+Q30-Q31</f>
        <v/>
      </c>
      <c r="R32">
        <f>Q32+R30-R31</f>
        <v/>
      </c>
      <c r="S32">
        <f>R32+S30-S31</f>
        <v/>
      </c>
      <c r="T32">
        <f>S32+T30-T31</f>
        <v/>
      </c>
      <c r="U32">
        <f>T32+U30-U31</f>
        <v/>
      </c>
    </row>
    <row r="33" ht="15.75" customHeight="1" s="248" thickBot="1">
      <c r="A33" s="67" t="inlineStr">
        <is>
          <t>stopa %</t>
        </is>
      </c>
      <c r="B33" s="68" t="n"/>
      <c r="C33" s="73" t="n"/>
      <c r="D33" s="73" t="n"/>
      <c r="E33" s="102" t="n"/>
      <c r="F33" s="73" t="n"/>
      <c r="G33" s="73" t="n"/>
      <c r="H33" s="73" t="n"/>
      <c r="I33" s="73" t="n"/>
    </row>
    <row r="34" ht="15" customHeight="1" s="248">
      <c r="A34" s="81" t="inlineStr">
        <is>
          <t>Odsetki w PLN</t>
        </is>
      </c>
      <c r="B34" s="71" t="n"/>
      <c r="C34" s="72">
        <f>ROUND((C32/2)*$B$33,1)</f>
        <v/>
      </c>
      <c r="D34" s="72">
        <f>ROUND(((C32+D32)/2)*$B$33,1)</f>
        <v/>
      </c>
      <c r="E34" s="101">
        <f>ROUND(((D32+E32)/2)*$B$33,1)</f>
        <v/>
      </c>
      <c r="F34" s="72">
        <f>ROUND(((E32+F32)/2)*$B$33,1)</f>
        <v/>
      </c>
      <c r="G34" s="72">
        <f>ROUND(((F32+G32)/2)*$B$33,1)</f>
        <v/>
      </c>
      <c r="H34" s="72">
        <f>ROUND(((G32+H32)/2)*$B$33,1)</f>
        <v/>
      </c>
      <c r="I34" s="72">
        <f>ROUND(((H32+I32)/2)*$B$33,1)</f>
        <v/>
      </c>
      <c r="J34">
        <f>ROUND(((I32+J32)/2)*$B$33,1)</f>
        <v/>
      </c>
      <c r="K34">
        <f>ROUND(((J32+K32)/2)*$B$33,1)</f>
        <v/>
      </c>
      <c r="L34">
        <f>ROUND(((K32+L32)/2)*$B$33,1)</f>
        <v/>
      </c>
      <c r="M34">
        <f>ROUND(((L32+M32)/2)*$B$33,1)</f>
        <v/>
      </c>
      <c r="N34">
        <f>ROUND(((M32+N32)/2)*$B$33,1)</f>
        <v/>
      </c>
      <c r="O34">
        <f>ROUND(((N32+O32)/2)*$B$33,1)</f>
        <v/>
      </c>
      <c r="P34">
        <f>ROUND(((O32+P32)/2)*$B$33,1)</f>
        <v/>
      </c>
      <c r="Q34">
        <f>ROUND(((P32+Q32)/2)*$B$33,1)</f>
        <v/>
      </c>
      <c r="R34">
        <f>ROUND(((Q32+R32)/2)*$B$33,1)</f>
        <v/>
      </c>
      <c r="S34">
        <f>ROUND(((R32+S32)/2)*$B$33,1)</f>
        <v/>
      </c>
      <c r="T34">
        <f>ROUND(((S32+T32)/2)*$B$33,1)</f>
        <v/>
      </c>
      <c r="U34">
        <f>ROUND(((T32+U32)/2)*$B$33,1)</f>
        <v/>
      </c>
    </row>
    <row r="36" ht="14.25" customHeight="1" s="248">
      <c r="A36" s="74" t="inlineStr">
        <is>
          <t>Limit RB</t>
        </is>
      </c>
      <c r="B36" s="75" t="n"/>
      <c r="C36" s="75" t="n"/>
      <c r="D36" s="75" t="n"/>
      <c r="E36" s="75" t="n"/>
      <c r="F36" s="75" t="n"/>
      <c r="G36" s="75" t="n"/>
      <c r="H36" s="75" t="n"/>
      <c r="I36" s="75" t="n"/>
    </row>
    <row r="37" ht="14.25" customHeight="1" s="248">
      <c r="A37" s="76" t="inlineStr">
        <is>
          <t>Transza</t>
        </is>
      </c>
      <c r="B37" s="77" t="n"/>
      <c r="C37" s="1222" t="n">
        <v>0</v>
      </c>
      <c r="D37" s="1222" t="n">
        <v>0</v>
      </c>
      <c r="E37" s="1222" t="n">
        <v>0</v>
      </c>
      <c r="F37" s="1222" t="n">
        <v>0</v>
      </c>
      <c r="G37" s="1222" t="n">
        <v>0</v>
      </c>
      <c r="H37" s="1222" t="n">
        <v>0</v>
      </c>
      <c r="I37" s="1222" t="n">
        <v>0</v>
      </c>
      <c r="J37" s="505" t="n">
        <v>0</v>
      </c>
      <c r="K37" s="505" t="n">
        <v>0</v>
      </c>
      <c r="L37" s="505" t="n">
        <v>0</v>
      </c>
      <c r="M37" s="505" t="n">
        <v>0</v>
      </c>
      <c r="N37" s="505" t="n">
        <v>0</v>
      </c>
      <c r="O37" s="505" t="n">
        <v>0</v>
      </c>
      <c r="P37" s="505" t="n">
        <v>0</v>
      </c>
      <c r="Q37" s="505" t="n">
        <v>0</v>
      </c>
      <c r="R37" s="505" t="n">
        <v>0</v>
      </c>
      <c r="S37" s="505" t="n">
        <v>0</v>
      </c>
      <c r="T37" s="505" t="n">
        <v>0</v>
      </c>
      <c r="U37" s="505" t="n">
        <v>0</v>
      </c>
    </row>
    <row r="38" ht="14.25" customHeight="1" s="248">
      <c r="A38" s="64" t="inlineStr">
        <is>
          <t>Spłata</t>
        </is>
      </c>
      <c r="B38" s="65" t="n"/>
      <c r="C38" s="1222" t="n">
        <v>0</v>
      </c>
      <c r="D38" s="1222" t="n">
        <v>0</v>
      </c>
      <c r="E38" s="1222" t="n">
        <v>0</v>
      </c>
      <c r="F38" s="1222" t="n">
        <v>0</v>
      </c>
      <c r="G38" s="1222" t="n">
        <v>0</v>
      </c>
      <c r="H38" s="1222" t="n">
        <v>0</v>
      </c>
      <c r="I38" s="1222" t="n">
        <v>0</v>
      </c>
      <c r="J38" s="505" t="n">
        <v>0</v>
      </c>
      <c r="K38" s="505" t="n">
        <v>0</v>
      </c>
      <c r="L38" s="505" t="n">
        <v>0</v>
      </c>
      <c r="M38" s="505" t="n">
        <v>0</v>
      </c>
      <c r="N38" s="505" t="n">
        <v>0</v>
      </c>
      <c r="O38" s="505" t="n">
        <v>0</v>
      </c>
      <c r="P38" s="505" t="n">
        <v>0</v>
      </c>
      <c r="Q38" s="505" t="n">
        <v>0</v>
      </c>
      <c r="R38" s="505" t="n">
        <v>0</v>
      </c>
      <c r="S38" s="505" t="n">
        <v>0</v>
      </c>
      <c r="T38" s="505" t="n">
        <v>0</v>
      </c>
      <c r="U38" s="505" t="n">
        <v>0</v>
      </c>
    </row>
    <row r="39" ht="15" customHeight="1" s="248" thickBot="1">
      <c r="A39" s="64" t="inlineStr">
        <is>
          <t>saldo w PLN</t>
        </is>
      </c>
      <c r="B39" s="61" t="n"/>
      <c r="C39" s="63">
        <f>C37-C38</f>
        <v/>
      </c>
      <c r="D39" s="63">
        <f>C39+D37-D38</f>
        <v/>
      </c>
      <c r="E39" s="99">
        <f>D39+E37-E38</f>
        <v/>
      </c>
      <c r="F39" s="63">
        <f>E39+F37-F38</f>
        <v/>
      </c>
      <c r="G39" s="63">
        <f>F39+G37-G38</f>
        <v/>
      </c>
      <c r="H39" s="63">
        <f>G39+H37-H38</f>
        <v/>
      </c>
      <c r="I39" s="63">
        <f>H39+I37-I38</f>
        <v/>
      </c>
      <c r="J39">
        <f>I39+J37-J38</f>
        <v/>
      </c>
      <c r="K39">
        <f>J39+K37-K38</f>
        <v/>
      </c>
      <c r="L39">
        <f>K39+L37-L38</f>
        <v/>
      </c>
      <c r="M39">
        <f>L39+M37-M38</f>
        <v/>
      </c>
      <c r="N39">
        <f>M39+N37-N38</f>
        <v/>
      </c>
      <c r="O39">
        <f>N39+O37-O38</f>
        <v/>
      </c>
      <c r="P39">
        <f>O39+P37-P38</f>
        <v/>
      </c>
      <c r="Q39">
        <f>P39+Q37-Q38</f>
        <v/>
      </c>
      <c r="R39">
        <f>Q39+R37-R38</f>
        <v/>
      </c>
      <c r="S39">
        <f>R39+S37-S38</f>
        <v/>
      </c>
      <c r="T39">
        <f>S39+T37-T38</f>
        <v/>
      </c>
      <c r="U39">
        <f>T39+U37-U38</f>
        <v/>
      </c>
    </row>
    <row r="40" ht="15.75" customHeight="1" s="248" thickBot="1">
      <c r="A40" s="67" t="inlineStr">
        <is>
          <t>stopa %</t>
        </is>
      </c>
      <c r="B40" s="128" t="n">
        <v>0.04</v>
      </c>
      <c r="C40" s="73" t="n"/>
      <c r="D40" s="73" t="n"/>
      <c r="E40" s="102" t="n"/>
      <c r="F40" s="73" t="n"/>
      <c r="G40" s="73" t="n"/>
      <c r="H40" s="73" t="n"/>
      <c r="I40" s="73" t="n"/>
    </row>
    <row r="41" ht="15" customHeight="1" s="248">
      <c r="A41" s="81" t="inlineStr">
        <is>
          <t>Odsetki w PLN</t>
        </is>
      </c>
      <c r="B41" s="71" t="n"/>
      <c r="C41" s="72">
        <f>ROUND((C39/2)*$B$40,1)</f>
        <v/>
      </c>
      <c r="D41" s="72">
        <f>ROUND(((C39+D39)/2)*$B$40,1)</f>
        <v/>
      </c>
      <c r="E41" s="101">
        <f>ROUND(((D39+E39)/2)*$B$40,1)</f>
        <v/>
      </c>
      <c r="F41" s="72">
        <f>ROUND(((E39+F39)/2)*$B$40,1)</f>
        <v/>
      </c>
      <c r="G41" s="72">
        <f>ROUND(((F39+G39)/2)*$B$40,1)</f>
        <v/>
      </c>
      <c r="H41" s="72">
        <f>ROUND(((G39+H39)/2)*$B$40,1)</f>
        <v/>
      </c>
      <c r="I41" s="72">
        <f>ROUND(((H39+I39)/2)*$B$40,1)</f>
        <v/>
      </c>
      <c r="J41">
        <f>ROUND(((I39+J39)/2)*$B$40,1)</f>
        <v/>
      </c>
      <c r="K41">
        <f>ROUND(((J39+K39)/2)*$B$40,1)</f>
        <v/>
      </c>
      <c r="L41">
        <f>ROUND(((K39+L39)/2)*$B$40,1)</f>
        <v/>
      </c>
      <c r="M41">
        <f>ROUND(((L39+M39)/2)*$B$40,1)</f>
        <v/>
      </c>
      <c r="N41">
        <f>ROUND(((M39+N39)/2)*$B$40,1)</f>
        <v/>
      </c>
      <c r="O41">
        <f>ROUND(((N39+O39)/2)*$B$40,1)</f>
        <v/>
      </c>
      <c r="P41">
        <f>ROUND(((O39+P39)/2)*$B$40,1)</f>
        <v/>
      </c>
      <c r="Q41">
        <f>ROUND(((P39+Q39)/2)*$B$40,1)</f>
        <v/>
      </c>
      <c r="R41">
        <f>ROUND(((Q39+R39)/2)*$B$40,1)</f>
        <v/>
      </c>
      <c r="S41">
        <f>ROUND(((R39+S39)/2)*$B$40,1)</f>
        <v/>
      </c>
      <c r="T41">
        <f>ROUND(((S39+T39)/2)*$B$40,1)</f>
        <v/>
      </c>
      <c r="U41">
        <f>ROUND(((T39+U39)/2)*$B$40,1)</f>
        <v/>
      </c>
    </row>
    <row r="43">
      <c r="A43" s="82" t="inlineStr">
        <is>
          <t>ODSETKI RAZEM</t>
        </is>
      </c>
      <c r="B43" s="83" t="n"/>
      <c r="C43" s="83">
        <f>ROUND(C6+C13+C20+C27+C34+C41,1)</f>
        <v/>
      </c>
      <c r="D43" s="83">
        <f>ROUND(D6+D13+D20+D27+D34+D41,1)</f>
        <v/>
      </c>
      <c r="E43" s="83">
        <f>ROUND(E6+E13+E20+E27+E34+E41,1)</f>
        <v/>
      </c>
      <c r="F43" s="83">
        <f>ROUND(F6+F13+F20+F27+F34+F41,1)</f>
        <v/>
      </c>
      <c r="G43" s="83">
        <f>ROUND(G6+G13+G20+G27+G34+G41,1)</f>
        <v/>
      </c>
      <c r="H43" s="83">
        <f>ROUND(H6+H13+H20+H27+H34+H41,1)</f>
        <v/>
      </c>
      <c r="I43" s="83">
        <f>ROUND(I6+I13+I20+I27+I34+I41,1)</f>
        <v/>
      </c>
      <c r="J43">
        <f>ROUND(J6+J13+J20+J27+J34+J41,1)</f>
        <v/>
      </c>
      <c r="K43">
        <f>ROUND(K6+K13+K20+K27+K34+K41,1)</f>
        <v/>
      </c>
      <c r="L43">
        <f>ROUND(L6+L13+L20+L27+L34+L41,1)</f>
        <v/>
      </c>
      <c r="M43">
        <f>ROUND(M6+M13+M20+M27+M34+M41,1)</f>
        <v/>
      </c>
      <c r="N43">
        <f>ROUND(N6+N13+N20+N27+N34+N41,1)</f>
        <v/>
      </c>
      <c r="O43">
        <f>ROUND(O6+O13+O20+O27+O34+O41,1)</f>
        <v/>
      </c>
      <c r="P43">
        <f>ROUND(P6+P13+P20+P27+P34+P41,1)</f>
        <v/>
      </c>
      <c r="Q43">
        <f>ROUND(Q6+Q13+Q20+Q27+Q34+Q41,1)</f>
        <v/>
      </c>
      <c r="R43">
        <f>ROUND(R6+R13+R20+R27+R34+R41,1)</f>
        <v/>
      </c>
      <c r="S43">
        <f>ROUND(S6+S13+S20+S27+S34+S41,1)</f>
        <v/>
      </c>
      <c r="T43">
        <f>ROUND(T6+T13+T20+T27+T34+T41,1)</f>
        <v/>
      </c>
      <c r="U43">
        <f>ROUND(U6+U13+U20+U27+U34+U41,1)</f>
        <v/>
      </c>
    </row>
    <row r="44" ht="15" customHeight="1" s="248">
      <c r="A44" s="106" t="inlineStr">
        <is>
          <t>KREDYTY RAZEM</t>
        </is>
      </c>
      <c r="B44" s="107">
        <f>B4+B11+B18+B25+B32+B39</f>
        <v/>
      </c>
      <c r="C44" s="107">
        <f>C4+C11+C18+C25+C32+C39</f>
        <v/>
      </c>
      <c r="D44" s="107">
        <f>D4+D11+D18+D25+D32+D39</f>
        <v/>
      </c>
      <c r="E44" s="107">
        <f>E4+E11+E18+E25+E32+E39</f>
        <v/>
      </c>
      <c r="F44" s="107">
        <f>F4+F11+F18+F25+F32+F39</f>
        <v/>
      </c>
      <c r="G44" s="107">
        <f>G4+G11+G18+G25+G32+G39</f>
        <v/>
      </c>
      <c r="H44" s="107">
        <f>H4+H11+H18+H25+H32+H39</f>
        <v/>
      </c>
      <c r="I44" s="107">
        <f>I4+I11+I18+I25+I32+I39</f>
        <v/>
      </c>
      <c r="J44">
        <f>J4+J11+J18+J25+J32+J39</f>
        <v/>
      </c>
      <c r="K44">
        <f>K4+K11+K18+K25+K32+K39</f>
        <v/>
      </c>
      <c r="L44">
        <f>L4+L11+L18+L25+L32+L39</f>
        <v/>
      </c>
      <c r="M44">
        <f>M4+M11+M18+M25+M32+M39</f>
        <v/>
      </c>
      <c r="N44">
        <f>N4+N11+N18+N25+N32+N39</f>
        <v/>
      </c>
      <c r="O44">
        <f>O4+O11+O18+O25+O32+O39</f>
        <v/>
      </c>
      <c r="P44">
        <f>P4+P11+P18+P25+P32+P39</f>
        <v/>
      </c>
      <c r="Q44">
        <f>Q4+Q11+Q18+Q25+Q32+Q39</f>
        <v/>
      </c>
      <c r="R44">
        <f>R4+R11+R18+R25+R32+R39</f>
        <v/>
      </c>
      <c r="S44">
        <f>S4+S11+S18+S25+S32+S39</f>
        <v/>
      </c>
      <c r="T44">
        <f>T4+T11+T18+T25+T32+T39</f>
        <v/>
      </c>
      <c r="U44">
        <f>U4+U11+U18+U25+U32+U39</f>
        <v/>
      </c>
    </row>
    <row r="46">
      <c r="A46" s="59" t="inlineStr">
        <is>
          <t>KRÓTKOTERMINOWE</t>
        </is>
      </c>
      <c r="B46" s="1220" t="n"/>
      <c r="C46" s="1220">
        <f>INSTRUKCJA_I_PARAMETRY!C35+D10+D17+D24+D31+C39</f>
        <v/>
      </c>
      <c r="D46" s="1220">
        <f>INSTRUKCJA_I_PARAMETRY!D35+E10+E17+E24+E31+D39</f>
        <v/>
      </c>
      <c r="E46" s="133">
        <f>INSTRUKCJA_I_PARAMETRY!E35+F10+F17+F24+F31+E39</f>
        <v/>
      </c>
      <c r="F46" s="133">
        <f>INSTRUKCJA_I_PARAMETRY!F35+G10+G17+G24+G31+F39</f>
        <v/>
      </c>
      <c r="G46" s="133">
        <f>INSTRUKCJA_I_PARAMETRY!G35+H10+H17+H24+H31+G39</f>
        <v/>
      </c>
      <c r="H46" s="133">
        <f>INSTRUKCJA_I_PARAMETRY!H35+I10+I17+I24+I31+H39</f>
        <v/>
      </c>
      <c r="I46" s="133">
        <f>INSTRUKCJA_I_PARAMETRY!I35+J10+J17+J24+J31+I39</f>
        <v/>
      </c>
      <c r="J46">
        <f>INSTRUKCJA_I_PARAMETRY!J35+K10+K17+K24+K31+J39</f>
        <v/>
      </c>
      <c r="K46">
        <f>INSTRUKCJA_I_PARAMETRY!K35+L10+L17+L24+L31+K39</f>
        <v/>
      </c>
      <c r="L46">
        <f>INSTRUKCJA_I_PARAMETRY!L35+M10+M17+M24+M31+L39</f>
        <v/>
      </c>
      <c r="M46">
        <f>INSTRUKCJA_I_PARAMETRY!M35+N10+N17+N24+N31+M39</f>
        <v/>
      </c>
      <c r="N46">
        <f>INSTRUKCJA_I_PARAMETRY!N35+O10+O17+O24+O31+N39</f>
        <v/>
      </c>
      <c r="O46">
        <f>INSTRUKCJA_I_PARAMETRY!O35+P10+P17+P24+P31+O39</f>
        <v/>
      </c>
      <c r="P46">
        <f>INSTRUKCJA_I_PARAMETRY!P35+Q10+Q17+Q24+Q31+P39</f>
        <v/>
      </c>
      <c r="Q46">
        <f>INSTRUKCJA_I_PARAMETRY!Q35+R10+R17+R24+R31+Q39</f>
        <v/>
      </c>
      <c r="R46">
        <f>INSTRUKCJA_I_PARAMETRY!R35+S10+S17+S24+S31+R39</f>
        <v/>
      </c>
      <c r="S46">
        <f>INSTRUKCJA_I_PARAMETRY!S35+T10+T17+T24+T31+S39</f>
        <v/>
      </c>
      <c r="T46">
        <f>INSTRUKCJA_I_PARAMETRY!T35+U10+U17+U24+U31+T39</f>
        <v/>
      </c>
      <c r="U46">
        <f>INSTRUKCJA_I_PARAMETRY!U35+U39</f>
        <v/>
      </c>
    </row>
    <row r="47">
      <c r="A47" s="59" t="inlineStr">
        <is>
          <t>DŁUGOTERMINOWE</t>
        </is>
      </c>
      <c r="B47" s="133" t="n"/>
      <c r="C47" s="133">
        <f>C44-C46</f>
        <v/>
      </c>
      <c r="D47" s="133">
        <f>D44-D46</f>
        <v/>
      </c>
      <c r="E47" s="133">
        <f>E44-E46</f>
        <v/>
      </c>
      <c r="F47" s="133">
        <f>F44-F46</f>
        <v/>
      </c>
      <c r="G47" s="133">
        <f>G44-G46</f>
        <v/>
      </c>
      <c r="H47" s="133">
        <f>H44-H46</f>
        <v/>
      </c>
      <c r="I47" s="133">
        <f>I44-I46</f>
        <v/>
      </c>
      <c r="J47">
        <f>J44-J46</f>
        <v/>
      </c>
      <c r="K47">
        <f>K44-K46</f>
        <v/>
      </c>
      <c r="L47">
        <f>L44-L46</f>
        <v/>
      </c>
      <c r="M47">
        <f>M44-M46</f>
        <v/>
      </c>
      <c r="N47">
        <f>N44-N46</f>
        <v/>
      </c>
      <c r="O47">
        <f>O44-O46</f>
        <v/>
      </c>
      <c r="P47">
        <f>P44-P46</f>
        <v/>
      </c>
      <c r="Q47">
        <f>Q44-Q46</f>
        <v/>
      </c>
      <c r="R47">
        <f>R44-R46</f>
        <v/>
      </c>
      <c r="S47">
        <f>S44-S46</f>
        <v/>
      </c>
      <c r="T47">
        <f>T44-T46</f>
        <v/>
      </c>
      <c r="U47">
        <f>U44-U46</f>
        <v/>
      </c>
    </row>
    <row r="49">
      <c r="A49" s="94" t="inlineStr">
        <is>
          <t>spłacone raty</t>
        </is>
      </c>
      <c r="B49" s="1232">
        <f>B3+B10+B17+B24+B31</f>
        <v/>
      </c>
      <c r="C49" s="1232">
        <f>INSTRUKCJA_I_PARAMETRY!C31+C10+C17+C24+C31+C38</f>
        <v/>
      </c>
      <c r="D49" s="1232">
        <f>INSTRUKCJA_I_PARAMETRY!D31+D10+D17+D24+D31+D38</f>
        <v/>
      </c>
      <c r="E49" s="1232">
        <f>INSTRUKCJA_I_PARAMETRY!E31+E10+E17+E24+E31+E38</f>
        <v/>
      </c>
      <c r="F49" s="1232">
        <f>INSTRUKCJA_I_PARAMETRY!F31+F10+F17+F24+F31+F38</f>
        <v/>
      </c>
      <c r="G49" s="1232">
        <f>INSTRUKCJA_I_PARAMETRY!G31+G10+G17+G24+G31+G38</f>
        <v/>
      </c>
      <c r="H49" s="1232">
        <f>INSTRUKCJA_I_PARAMETRY!H31+H10+H17+H24+H31+H38</f>
        <v/>
      </c>
      <c r="I49" s="1232">
        <f>INSTRUKCJA_I_PARAMETRY!I31+I10+I17+I24+I31+I38</f>
        <v/>
      </c>
      <c r="J49">
        <f>INSTRUKCJA_I_PARAMETRY!J31+J10+J17+J24+J31+J38</f>
        <v/>
      </c>
      <c r="K49">
        <f>INSTRUKCJA_I_PARAMETRY!K31+K10+K17+K24+K31+K38</f>
        <v/>
      </c>
      <c r="L49">
        <f>INSTRUKCJA_I_PARAMETRY!L31+L10+L17+L24+L31+L38</f>
        <v/>
      </c>
      <c r="M49">
        <f>INSTRUKCJA_I_PARAMETRY!M31+M10+M17+M24+M31+M38</f>
        <v/>
      </c>
      <c r="N49">
        <f>INSTRUKCJA_I_PARAMETRY!N31+N10+N17+N24+N31+N38</f>
        <v/>
      </c>
      <c r="O49">
        <f>INSTRUKCJA_I_PARAMETRY!O31+O10+O17+O24+O31+O38</f>
        <v/>
      </c>
      <c r="P49">
        <f>INSTRUKCJA_I_PARAMETRY!P31+P10+P17+P24+P31+P38</f>
        <v/>
      </c>
      <c r="Q49">
        <f>INSTRUKCJA_I_PARAMETRY!Q31+Q10+Q17+Q24+Q31+Q38</f>
        <v/>
      </c>
      <c r="R49">
        <f>INSTRUKCJA_I_PARAMETRY!R31+R10+R17+R24+R31+R38</f>
        <v/>
      </c>
      <c r="S49">
        <f>INSTRUKCJA_I_PARAMETRY!S31+S10+S17+S24+S31+S38</f>
        <v/>
      </c>
      <c r="T49">
        <f>INSTRUKCJA_I_PARAMETRY!T31+T10+T17+T24+T31+T38</f>
        <v/>
      </c>
      <c r="U49">
        <f>INSTRUKCJA_I_PARAMETRY!U31+U10+U17+U24+U31+U38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 password="A958"/>
  <pageMargins left="0.7" right="0.7" top="0.75" bottom="0.75" header="0.3" footer="0.3"/>
  <pageSetup orientation="landscape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mdrzewiecki</dc:creator>
  <dcterms:created xmlns:dcterms="http://purl.org/dc/terms/" xmlns:xsi="http://www.w3.org/2001/XMLSchema-instance" xsi:type="dcterms:W3CDTF">2015-11-07T22:21:14Z</dcterms:created>
  <dcterms:modified xmlns:dcterms="http://purl.org/dc/terms/" xmlns:xsi="http://www.w3.org/2001/XMLSchema-instance" xsi:type="dcterms:W3CDTF">2026-10-30T09:37:19Z</dcterms:modified>
  <cp:lastModifiedBy>Ola Kowalkiewicz</cp:lastModifiedBy>
  <cp:lastPrinted>2023-01-24T08:46:47Z</cp:lastPrinted>
</cp:coreProperties>
</file>