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G:\Dyski współdzielone\Archiwum - Fundusze pożyczkowe\Umowy Operacyjne i dokumenty podpisane elektronicznie\UO 079 PnR LB\wniosek\"/>
    </mc:Choice>
  </mc:AlternateContent>
  <xr:revisionPtr revIDLastSave="0" documentId="13_ncr:1_{99655386-5950-4DFB-AC95-473B8B4C656D}" xr6:coauthVersionLast="36" xr6:coauthVersionMax="36" xr10:uidLastSave="{00000000-0000-0000-0000-000000000000}"/>
  <workbookProtection workbookPassword="A958" lockStructure="1"/>
  <bookViews>
    <workbookView xWindow="0" yWindow="0" windowWidth="24000" windowHeight="9636" xr2:uid="{00000000-000D-0000-FFFF-FFFF00000000}"/>
  </bookViews>
  <sheets>
    <sheet name="prognozy (obowiązkowe)" sheetId="1" r:id="rId1"/>
    <sheet name="analiza kip" sheetId="4" state="hidden" r:id="rId2"/>
    <sheet name="kredyty" sheetId="5" state="hidden" r:id="rId3"/>
    <sheet name="amortyzacja" sheetId="6" state="hidden" r:id="rId4"/>
    <sheet name="kur" sheetId="8" state="hidden" r:id="rId5"/>
  </sheets>
  <definedNames>
    <definedName name="_TW2">#REF!</definedName>
    <definedName name="_TW3">#REF!</definedName>
    <definedName name="_TW4">#REF!</definedName>
    <definedName name="_TW5">#REF!</definedName>
    <definedName name="_TW6">#REF!</definedName>
    <definedName name="_TW7">#REF!</definedName>
    <definedName name="_TW8">#REF!</definedName>
    <definedName name="_TW9">#REF!</definedName>
    <definedName name="CELLNOTE0">#REF!</definedName>
    <definedName name="CELLNOTE1">#REF!</definedName>
    <definedName name="CELLNOTE10">#REF!</definedName>
    <definedName name="CELLNOTE11">#REF!</definedName>
    <definedName name="CELLNOTE12">#REF!</definedName>
    <definedName name="CELLNOTE13">#REF!</definedName>
    <definedName name="CELLNOTE14">#REF!</definedName>
    <definedName name="CELLNOTE15">#REF!</definedName>
    <definedName name="CELLNOTE16">#REF!</definedName>
    <definedName name="CELLNOTE17">#REF!</definedName>
    <definedName name="CELLNOTE18">#REF!</definedName>
    <definedName name="CELLNOTE19">#REF!</definedName>
    <definedName name="CELLNOTE2">#REF!</definedName>
    <definedName name="CELLNOTE20">#REF!</definedName>
    <definedName name="CELLNOTE21">#REF!</definedName>
    <definedName name="CELLNOTE22">#REF!</definedName>
    <definedName name="CELLNOTE23">#REF!</definedName>
    <definedName name="CELLNOTE24">#REF!</definedName>
    <definedName name="CELLNOTE25">#REF!</definedName>
    <definedName name="CELLNOTE26">#REF!</definedName>
    <definedName name="CELLNOTE27">#REF!</definedName>
    <definedName name="CELLNOTE28">#REF!</definedName>
    <definedName name="CELLNOTE29">#REF!</definedName>
    <definedName name="CELLNOTE3">#REF!</definedName>
    <definedName name="CELLNOTE30">#REF!</definedName>
    <definedName name="CELLNOTE31">#REF!</definedName>
    <definedName name="CELLNOTE32">#REF!</definedName>
    <definedName name="CELLNOTE4">#REF!</definedName>
    <definedName name="CELLNOTE5">#REF!</definedName>
    <definedName name="CELLNOTE6">#REF!</definedName>
    <definedName name="CELLNOTE7">#REF!</definedName>
    <definedName name="CELLNOTE8">#REF!</definedName>
    <definedName name="CELLNOTE9">#REF!</definedName>
    <definedName name="cena">#REF!</definedName>
    <definedName name="Cena_samochodu_leasing">#REF!</definedName>
    <definedName name="Cena_samochodu_leasing_sprzedaż">#REF!</definedName>
    <definedName name="cykl_inkasa">#REF!</definedName>
    <definedName name="kredyt_części">#REF!</definedName>
    <definedName name="kredyt_kupiecki">#REF!</definedName>
    <definedName name="Kredyty">#REF!</definedName>
    <definedName name="Liczba_rat_kredytu">#REF!</definedName>
    <definedName name="Lokata_Dynamiczna">#REF!</definedName>
    <definedName name="marża">#REF!</definedName>
    <definedName name="marża_częsci">#REF!</definedName>
    <definedName name="_xlnm.Print_Area" localSheetId="1">'analiza kip'!$A$1:$H$41</definedName>
    <definedName name="_xlnm.Print_Area" localSheetId="0">'prognozy (obowiązkowe)'!$A$1:$H$41</definedName>
    <definedName name="Odsetki_leasingowe">#REF!</definedName>
    <definedName name="Podatek_dochodowy">#REF!</definedName>
    <definedName name="PRINT_AREA">#REF!</definedName>
    <definedName name="PRINT_AREA_MI">#REF!</definedName>
    <definedName name="Rata_kredytu">#REF!</definedName>
    <definedName name="rotacja_części">#REF!</definedName>
    <definedName name="rotacja_zapasów">#REF!</definedName>
    <definedName name="Sprzedaż_towarów">#REF!</definedName>
    <definedName name="Stawka_amortyzacji">#REF!</definedName>
    <definedName name="termin_części">#REF!</definedName>
    <definedName name="vat">#REF!</definedName>
    <definedName name="Wpłata_własna">#REF!</definedName>
    <definedName name="Zapasy_towarów">#REF!</definedName>
    <definedName name="Zobowiązania_wobec_budżetu">#REF!</definedName>
  </definedNames>
  <calcPr calcId="191029"/>
</workbook>
</file>

<file path=xl/calcChain.xml><?xml version="1.0" encoding="utf-8"?>
<calcChain xmlns="http://schemas.openxmlformats.org/spreadsheetml/2006/main">
  <c r="F1" i="6" l="1"/>
  <c r="F6" i="5"/>
  <c r="G3" i="5"/>
  <c r="F3" i="5"/>
  <c r="B11" i="1"/>
  <c r="D1" i="6" s="1"/>
  <c r="C11" i="1"/>
  <c r="E1" i="6" s="1"/>
  <c r="C5" i="1"/>
  <c r="I53" i="6" l="1"/>
  <c r="H53" i="6"/>
  <c r="H55" i="6" s="1"/>
  <c r="G53" i="6"/>
  <c r="F53" i="6"/>
  <c r="E53" i="6"/>
  <c r="D53" i="6"/>
  <c r="D54" i="6" s="1"/>
  <c r="F52" i="6"/>
  <c r="G52" i="6" s="1"/>
  <c r="H52" i="6" s="1"/>
  <c r="I52" i="6" s="1"/>
  <c r="E52" i="6"/>
  <c r="D51" i="6"/>
  <c r="F51" i="6" s="1"/>
  <c r="G51" i="6" s="1"/>
  <c r="H51" i="6" s="1"/>
  <c r="I51" i="6" s="1"/>
  <c r="I50" i="6"/>
  <c r="I55" i="6" s="1"/>
  <c r="H50" i="6"/>
  <c r="G50" i="6"/>
  <c r="G55" i="6" s="1"/>
  <c r="F50" i="6"/>
  <c r="F55" i="6" s="1"/>
  <c r="E50" i="6"/>
  <c r="E55" i="6" s="1"/>
  <c r="D50" i="6"/>
  <c r="G49" i="6"/>
  <c r="H49" i="6" s="1"/>
  <c r="I49" i="6" s="1"/>
  <c r="F49" i="6"/>
  <c r="E49" i="6"/>
  <c r="D48" i="6"/>
  <c r="F48" i="6" s="1"/>
  <c r="G48" i="6" s="1"/>
  <c r="H48" i="6" s="1"/>
  <c r="I48" i="6" s="1"/>
  <c r="I47" i="6"/>
  <c r="H47" i="6"/>
  <c r="G47" i="6"/>
  <c r="F47" i="6"/>
  <c r="E47" i="6"/>
  <c r="D47" i="6"/>
  <c r="E46" i="6"/>
  <c r="F46" i="6" s="1"/>
  <c r="G46" i="6" s="1"/>
  <c r="H46" i="6" s="1"/>
  <c r="I46" i="6" s="1"/>
  <c r="B44" i="6"/>
  <c r="D43" i="6"/>
  <c r="I39" i="6"/>
  <c r="H39" i="6"/>
  <c r="G39" i="6"/>
  <c r="F39" i="6"/>
  <c r="F40" i="6" s="1"/>
  <c r="G40" i="6" s="1"/>
  <c r="H40" i="6" s="1"/>
  <c r="I40" i="6" s="1"/>
  <c r="I36" i="6"/>
  <c r="H36" i="6"/>
  <c r="G36" i="6"/>
  <c r="F36" i="6"/>
  <c r="F37" i="6" s="1"/>
  <c r="G37" i="6" s="1"/>
  <c r="H37" i="6" s="1"/>
  <c r="I37" i="6" s="1"/>
  <c r="I33" i="6"/>
  <c r="H33" i="6"/>
  <c r="G33" i="6"/>
  <c r="F33" i="6"/>
  <c r="F34" i="6" s="1"/>
  <c r="G34" i="6" s="1"/>
  <c r="H34" i="6" s="1"/>
  <c r="I34" i="6" s="1"/>
  <c r="D31" i="6"/>
  <c r="E31" i="6" s="1"/>
  <c r="F31" i="6" s="1"/>
  <c r="G31" i="6" s="1"/>
  <c r="H31" i="6" s="1"/>
  <c r="I31" i="6" s="1"/>
  <c r="I30" i="6"/>
  <c r="H30" i="6"/>
  <c r="G30" i="6"/>
  <c r="F30" i="6"/>
  <c r="E30" i="6"/>
  <c r="D30" i="6"/>
  <c r="F27" i="6"/>
  <c r="E27" i="6"/>
  <c r="D27" i="6"/>
  <c r="D28" i="6" s="1"/>
  <c r="E28" i="6" s="1"/>
  <c r="F28" i="6" s="1"/>
  <c r="F24" i="6"/>
  <c r="E24" i="6"/>
  <c r="D24" i="6"/>
  <c r="D25" i="6" s="1"/>
  <c r="E25" i="6" s="1"/>
  <c r="F25" i="6" s="1"/>
  <c r="D22" i="6"/>
  <c r="E22" i="6" s="1"/>
  <c r="F22" i="6" s="1"/>
  <c r="G22" i="6" s="1"/>
  <c r="H22" i="6" s="1"/>
  <c r="I22" i="6" s="1"/>
  <c r="I21" i="6"/>
  <c r="H21" i="6"/>
  <c r="G21" i="6"/>
  <c r="F21" i="6"/>
  <c r="E21" i="6"/>
  <c r="D21" i="6"/>
  <c r="D19" i="6"/>
  <c r="E19" i="6" s="1"/>
  <c r="F19" i="6" s="1"/>
  <c r="G19" i="6" s="1"/>
  <c r="H19" i="6" s="1"/>
  <c r="I19" i="6" s="1"/>
  <c r="I18" i="6"/>
  <c r="H18" i="6"/>
  <c r="G18" i="6"/>
  <c r="F18" i="6"/>
  <c r="E18" i="6"/>
  <c r="D18" i="6"/>
  <c r="D16" i="6"/>
  <c r="E16" i="6" s="1"/>
  <c r="F16" i="6" s="1"/>
  <c r="I15" i="6"/>
  <c r="H15" i="6"/>
  <c r="G15" i="6"/>
  <c r="G16" i="6" s="1"/>
  <c r="H16" i="6" s="1"/>
  <c r="I16" i="6" s="1"/>
  <c r="F15" i="6"/>
  <c r="E15" i="6"/>
  <c r="D15" i="6"/>
  <c r="H14" i="6"/>
  <c r="I14" i="6" s="1"/>
  <c r="I12" i="6"/>
  <c r="H12" i="6"/>
  <c r="G12" i="6"/>
  <c r="F12" i="6"/>
  <c r="E12" i="6"/>
  <c r="D12" i="6"/>
  <c r="D13" i="6" s="1"/>
  <c r="F11" i="6"/>
  <c r="G11" i="6" s="1"/>
  <c r="H11" i="6" s="1"/>
  <c r="I11" i="6" s="1"/>
  <c r="E11" i="6"/>
  <c r="D10" i="6"/>
  <c r="F10" i="6" s="1"/>
  <c r="G10" i="6" s="1"/>
  <c r="H10" i="6" s="1"/>
  <c r="I10" i="6" s="1"/>
  <c r="I9" i="6"/>
  <c r="H9" i="6"/>
  <c r="G9" i="6"/>
  <c r="F9" i="6"/>
  <c r="E9" i="6"/>
  <c r="D9" i="6"/>
  <c r="E8" i="6"/>
  <c r="F8" i="6" s="1"/>
  <c r="G8" i="6" s="1"/>
  <c r="H8" i="6" s="1"/>
  <c r="I8" i="6" s="1"/>
  <c r="D7" i="6"/>
  <c r="F7" i="6" s="1"/>
  <c r="G7" i="6" s="1"/>
  <c r="H7" i="6" s="1"/>
  <c r="H6" i="6"/>
  <c r="G6" i="6"/>
  <c r="F6" i="6"/>
  <c r="E6" i="6"/>
  <c r="D6" i="6"/>
  <c r="E5" i="6"/>
  <c r="F5" i="6" s="1"/>
  <c r="G5" i="6" s="1"/>
  <c r="H5" i="6" s="1"/>
  <c r="I5" i="6" s="1"/>
  <c r="I3" i="6"/>
  <c r="H3" i="6"/>
  <c r="G3" i="6"/>
  <c r="F3" i="6"/>
  <c r="E3" i="6"/>
  <c r="D3" i="6"/>
  <c r="D44" i="6" s="1"/>
  <c r="E2" i="6"/>
  <c r="E43" i="6" s="1"/>
  <c r="E42" i="6" l="1"/>
  <c r="E58" i="6" s="1"/>
  <c r="F42" i="6"/>
  <c r="F58" i="6" s="1"/>
  <c r="F2" i="6"/>
  <c r="F43" i="6" s="1"/>
  <c r="I6" i="6"/>
  <c r="I7" i="6" s="1"/>
  <c r="G28" i="6"/>
  <c r="H28" i="6" s="1"/>
  <c r="I28" i="6" s="1"/>
  <c r="G27" i="6"/>
  <c r="E54" i="6"/>
  <c r="F54" i="6"/>
  <c r="G54" i="6" s="1"/>
  <c r="H54" i="6" s="1"/>
  <c r="I54" i="6" s="1"/>
  <c r="E44" i="6"/>
  <c r="G44" i="6" s="1"/>
  <c r="E13" i="6"/>
  <c r="F13" i="6"/>
  <c r="G13" i="6" s="1"/>
  <c r="H13" i="6" s="1"/>
  <c r="I13" i="6" s="1"/>
  <c r="G25" i="6"/>
  <c r="H25" i="6" s="1"/>
  <c r="I25" i="6" s="1"/>
  <c r="G24" i="6"/>
  <c r="D55" i="6"/>
  <c r="E7" i="6"/>
  <c r="G42" i="6"/>
  <c r="G58" i="6" s="1"/>
  <c r="F44" i="6"/>
  <c r="H44" i="6" s="1"/>
  <c r="E48" i="6"/>
  <c r="D4" i="6"/>
  <c r="E10" i="6"/>
  <c r="D42" i="6"/>
  <c r="D58" i="6" s="1"/>
  <c r="H42" i="6"/>
  <c r="H58" i="6" s="1"/>
  <c r="E51" i="6"/>
  <c r="G2" i="6" l="1"/>
  <c r="G43" i="6"/>
  <c r="H2" i="6"/>
  <c r="I44" i="6"/>
  <c r="I42" i="6"/>
  <c r="I58" i="6" s="1"/>
  <c r="E4" i="6"/>
  <c r="F4" i="6"/>
  <c r="I2" i="6" l="1"/>
  <c r="I43" i="6" s="1"/>
  <c r="H43" i="6"/>
  <c r="C26" i="4" l="1"/>
  <c r="D26" i="4"/>
  <c r="E26" i="4"/>
  <c r="F26" i="4"/>
  <c r="G26" i="4"/>
  <c r="H26" i="4"/>
  <c r="B26" i="4"/>
  <c r="E24" i="1"/>
  <c r="H24" i="1"/>
  <c r="G24" i="1"/>
  <c r="F24" i="1"/>
  <c r="C24" i="1"/>
  <c r="C20" i="1"/>
  <c r="B20" i="1"/>
  <c r="D20" i="1"/>
  <c r="E20" i="1" l="1"/>
  <c r="F20" i="1" l="1"/>
  <c r="H20" i="1" l="1"/>
  <c r="G20" i="1"/>
  <c r="H13" i="4" l="1"/>
  <c r="D10" i="1"/>
  <c r="H11" i="1"/>
  <c r="I1" i="5" s="1"/>
  <c r="G11" i="1"/>
  <c r="F11" i="1"/>
  <c r="E11" i="1"/>
  <c r="C1" i="5"/>
  <c r="C3" i="4"/>
  <c r="F12" i="1"/>
  <c r="C12" i="1"/>
  <c r="D18" i="1"/>
  <c r="D15" i="1" s="1"/>
  <c r="H18" i="1"/>
  <c r="H15" i="1" s="1"/>
  <c r="C49" i="5"/>
  <c r="D49" i="5"/>
  <c r="E49" i="5"/>
  <c r="K2" i="5"/>
  <c r="K4" i="5"/>
  <c r="I3" i="5" s="1"/>
  <c r="M2" i="5"/>
  <c r="M4" i="5" s="1"/>
  <c r="O2" i="5"/>
  <c r="U2" i="5"/>
  <c r="U4" i="5"/>
  <c r="C19" i="4"/>
  <c r="D19" i="4"/>
  <c r="E19" i="4"/>
  <c r="B19" i="4"/>
  <c r="D13" i="4"/>
  <c r="C14" i="4"/>
  <c r="D14" i="4"/>
  <c r="E14" i="4"/>
  <c r="B14" i="4"/>
  <c r="B13" i="4"/>
  <c r="C9" i="4"/>
  <c r="D9" i="4"/>
  <c r="E9" i="4"/>
  <c r="C10" i="4"/>
  <c r="D10" i="4"/>
  <c r="E10" i="4"/>
  <c r="F10" i="4"/>
  <c r="G10" i="4"/>
  <c r="H10" i="4"/>
  <c r="C17" i="4"/>
  <c r="D17" i="4"/>
  <c r="E17" i="4"/>
  <c r="F17" i="4"/>
  <c r="G17" i="4"/>
  <c r="H17" i="4"/>
  <c r="E11" i="4"/>
  <c r="B17" i="4"/>
  <c r="B10" i="4"/>
  <c r="B9" i="4"/>
  <c r="G19" i="4"/>
  <c r="F19" i="4"/>
  <c r="G13" i="4"/>
  <c r="E13" i="4"/>
  <c r="F13" i="4"/>
  <c r="G18" i="1"/>
  <c r="G15" i="1" s="1"/>
  <c r="F18" i="1"/>
  <c r="F15" i="1" s="1"/>
  <c r="E18" i="1"/>
  <c r="E15" i="1" s="1"/>
  <c r="E26" i="1" s="1"/>
  <c r="E28" i="1" s="1"/>
  <c r="C11" i="4"/>
  <c r="B11" i="4"/>
  <c r="F9" i="4"/>
  <c r="C12" i="4"/>
  <c r="D12" i="4"/>
  <c r="E12" i="4"/>
  <c r="F12" i="4"/>
  <c r="G12" i="4"/>
  <c r="H12" i="4"/>
  <c r="B12" i="4"/>
  <c r="B16" i="4"/>
  <c r="D16" i="4"/>
  <c r="C5" i="4"/>
  <c r="C4" i="4" s="1"/>
  <c r="D5" i="4"/>
  <c r="D4" i="4"/>
  <c r="E5" i="4"/>
  <c r="E4" i="4" s="1"/>
  <c r="F5" i="4"/>
  <c r="F4" i="4" s="1"/>
  <c r="G5" i="4"/>
  <c r="G4" i="4" s="1"/>
  <c r="H5" i="4"/>
  <c r="B5" i="4"/>
  <c r="B4" i="4" s="1"/>
  <c r="E16" i="4"/>
  <c r="C16" i="4"/>
  <c r="D3" i="4"/>
  <c r="E2" i="8" s="1"/>
  <c r="D10" i="8"/>
  <c r="D12" i="8"/>
  <c r="E10" i="8"/>
  <c r="E12" i="8"/>
  <c r="F10" i="8"/>
  <c r="F12" i="8"/>
  <c r="G10" i="8"/>
  <c r="G12" i="8" s="1"/>
  <c r="H10" i="8"/>
  <c r="H12" i="8"/>
  <c r="C10" i="8"/>
  <c r="C12" i="8" s="1"/>
  <c r="C13" i="8" s="1"/>
  <c r="D3" i="8"/>
  <c r="E3" i="8"/>
  <c r="E9" i="8" s="1"/>
  <c r="E13" i="8" s="1"/>
  <c r="F3" i="8"/>
  <c r="F9" i="8" s="1"/>
  <c r="F13" i="8" s="1"/>
  <c r="G3" i="8"/>
  <c r="G9" i="8" s="1"/>
  <c r="G13" i="8" s="1"/>
  <c r="H3" i="8"/>
  <c r="H9" i="8"/>
  <c r="H13" i="8" s="1"/>
  <c r="C3" i="8"/>
  <c r="C9" i="8"/>
  <c r="F5" i="8"/>
  <c r="G5" i="8"/>
  <c r="H5" i="8"/>
  <c r="D5" i="8"/>
  <c r="D9" i="8"/>
  <c r="D13" i="8"/>
  <c r="E5" i="8"/>
  <c r="C5" i="8"/>
  <c r="I46" i="5"/>
  <c r="D46" i="5"/>
  <c r="C46" i="5"/>
  <c r="C32" i="5"/>
  <c r="D32" i="5"/>
  <c r="E32" i="5"/>
  <c r="F32" i="5" s="1"/>
  <c r="C25" i="5"/>
  <c r="C27" i="5" s="1"/>
  <c r="B43" i="5"/>
  <c r="C41" i="5"/>
  <c r="E39" i="5"/>
  <c r="F39" i="5" s="1"/>
  <c r="B18" i="5"/>
  <c r="B44" i="5" s="1"/>
  <c r="C18" i="5"/>
  <c r="B11" i="5"/>
  <c r="C11" i="5"/>
  <c r="D11" i="5" s="1"/>
  <c r="E1" i="5"/>
  <c r="B12" i="1"/>
  <c r="D12" i="1"/>
  <c r="C18" i="1"/>
  <c r="C15" i="1" s="1"/>
  <c r="C13" i="4"/>
  <c r="D25" i="5"/>
  <c r="E25" i="5"/>
  <c r="E27" i="5" s="1"/>
  <c r="E41" i="5"/>
  <c r="B18" i="1"/>
  <c r="B15" i="1" s="1"/>
  <c r="B20" i="4"/>
  <c r="F11" i="4"/>
  <c r="Q2" i="5"/>
  <c r="Q4" i="5" s="1"/>
  <c r="O4" i="5"/>
  <c r="G11" i="4"/>
  <c r="H19" i="4"/>
  <c r="H11" i="4"/>
  <c r="D11" i="4"/>
  <c r="F14" i="4"/>
  <c r="F16" i="4"/>
  <c r="E12" i="1"/>
  <c r="E4" i="5"/>
  <c r="E6" i="5" s="1"/>
  <c r="H14" i="4"/>
  <c r="G14" i="4"/>
  <c r="G9" i="4"/>
  <c r="D20" i="4"/>
  <c r="G16" i="4"/>
  <c r="H9" i="4"/>
  <c r="G12" i="1"/>
  <c r="H12" i="1"/>
  <c r="H16" i="4"/>
  <c r="H4" i="4"/>
  <c r="E46" i="5"/>
  <c r="G49" i="5"/>
  <c r="F25" i="5"/>
  <c r="G25" i="5" s="1"/>
  <c r="C34" i="5"/>
  <c r="F46" i="5"/>
  <c r="F4" i="5"/>
  <c r="G4" i="5" s="1"/>
  <c r="F49" i="5"/>
  <c r="G3" i="4" l="1"/>
  <c r="H2" i="8" s="1"/>
  <c r="I1" i="6"/>
  <c r="F1" i="5"/>
  <c r="G1" i="6"/>
  <c r="G1" i="5"/>
  <c r="H1" i="6"/>
  <c r="D29" i="4"/>
  <c r="D25" i="4"/>
  <c r="E11" i="5"/>
  <c r="D44" i="5"/>
  <c r="D47" i="5" s="1"/>
  <c r="H46" i="5"/>
  <c r="I49" i="5"/>
  <c r="G39" i="5"/>
  <c r="F41" i="5"/>
  <c r="G32" i="5"/>
  <c r="G6" i="5"/>
  <c r="H27" i="5"/>
  <c r="H25" i="5"/>
  <c r="D18" i="5"/>
  <c r="G27" i="5"/>
  <c r="C20" i="5"/>
  <c r="C43" i="5" s="1"/>
  <c r="F34" i="5"/>
  <c r="C44" i="5"/>
  <c r="C47" i="5" s="1"/>
  <c r="E39" i="4"/>
  <c r="D13" i="5"/>
  <c r="F27" i="5"/>
  <c r="E34" i="5"/>
  <c r="H3" i="5"/>
  <c r="G39" i="4"/>
  <c r="G26" i="1"/>
  <c r="G28" i="1" s="1"/>
  <c r="S2" i="5"/>
  <c r="S4" i="5" s="1"/>
  <c r="B26" i="1"/>
  <c r="B28" i="1" s="1"/>
  <c r="B30" i="1" s="1"/>
  <c r="B8" i="4"/>
  <c r="E20" i="4"/>
  <c r="G20" i="4"/>
  <c r="C39" i="4"/>
  <c r="H39" i="4"/>
  <c r="F39" i="4"/>
  <c r="H26" i="1"/>
  <c r="H28" i="1" s="1"/>
  <c r="D26" i="1"/>
  <c r="D28" i="1" s="1"/>
  <c r="D30" i="1" s="1"/>
  <c r="C8" i="4"/>
  <c r="C15" i="4" s="1"/>
  <c r="G8" i="4"/>
  <c r="G15" i="4" s="1"/>
  <c r="F8" i="4"/>
  <c r="F15" i="4" s="1"/>
  <c r="D8" i="4"/>
  <c r="D15" i="4" s="1"/>
  <c r="E8" i="4"/>
  <c r="E15" i="4" s="1"/>
  <c r="B15" i="4"/>
  <c r="C26" i="1"/>
  <c r="C28" i="1" s="1"/>
  <c r="H8" i="4"/>
  <c r="H15" i="4" s="1"/>
  <c r="F26" i="1"/>
  <c r="F28" i="1" s="1"/>
  <c r="C29" i="4"/>
  <c r="C25" i="4"/>
  <c r="D2" i="8"/>
  <c r="G25" i="4"/>
  <c r="F3" i="4"/>
  <c r="D1" i="5"/>
  <c r="B3" i="4"/>
  <c r="H3" i="4"/>
  <c r="E3" i="4"/>
  <c r="H1" i="5"/>
  <c r="G29" i="4" l="1"/>
  <c r="H32" i="5"/>
  <c r="H39" i="5"/>
  <c r="H41" i="5"/>
  <c r="E18" i="5"/>
  <c r="E20" i="5" s="1"/>
  <c r="G34" i="5"/>
  <c r="D20" i="5"/>
  <c r="F11" i="5"/>
  <c r="F13" i="5"/>
  <c r="E13" i="5"/>
  <c r="H49" i="5"/>
  <c r="G46" i="5"/>
  <c r="H4" i="5"/>
  <c r="I27" i="5"/>
  <c r="I25" i="5"/>
  <c r="G41" i="5"/>
  <c r="C20" i="4"/>
  <c r="B30" i="4"/>
  <c r="B18" i="4"/>
  <c r="B36" i="4" s="1"/>
  <c r="F18" i="4"/>
  <c r="F30" i="4"/>
  <c r="D18" i="4"/>
  <c r="D30" i="4"/>
  <c r="C30" i="4"/>
  <c r="C18" i="4"/>
  <c r="G18" i="4"/>
  <c r="G21" i="4" s="1"/>
  <c r="G32" i="4" s="1"/>
  <c r="G30" i="4"/>
  <c r="G30" i="1"/>
  <c r="F20" i="4"/>
  <c r="E18" i="4"/>
  <c r="E30" i="4"/>
  <c r="H18" i="4"/>
  <c r="H30" i="4"/>
  <c r="E30" i="1"/>
  <c r="H20" i="4"/>
  <c r="G2" i="8"/>
  <c r="F29" i="4"/>
  <c r="F25" i="4"/>
  <c r="H25" i="4"/>
  <c r="H29" i="4"/>
  <c r="E25" i="4"/>
  <c r="E29" i="4"/>
  <c r="F2" i="8"/>
  <c r="B25" i="4"/>
  <c r="C2" i="8"/>
  <c r="B29" i="4"/>
  <c r="E43" i="5" l="1"/>
  <c r="I4" i="5"/>
  <c r="H6" i="5"/>
  <c r="I39" i="5"/>
  <c r="I41" i="5" s="1"/>
  <c r="G11" i="5"/>
  <c r="G13" i="5"/>
  <c r="I32" i="5"/>
  <c r="I34" i="5" s="1"/>
  <c r="F18" i="5"/>
  <c r="F20" i="5" s="1"/>
  <c r="F43" i="5" s="1"/>
  <c r="E44" i="5"/>
  <c r="E47" i="5" s="1"/>
  <c r="H34" i="5"/>
  <c r="B31" i="4"/>
  <c r="D36" i="4"/>
  <c r="D31" i="4"/>
  <c r="D21" i="4"/>
  <c r="D32" i="4" s="1"/>
  <c r="F30" i="1"/>
  <c r="G36" i="4"/>
  <c r="G31" i="4"/>
  <c r="E36" i="4"/>
  <c r="E31" i="4"/>
  <c r="H31" i="4"/>
  <c r="H36" i="4"/>
  <c r="C36" i="4"/>
  <c r="C31" i="4"/>
  <c r="F36" i="4"/>
  <c r="F31" i="4"/>
  <c r="F21" i="4"/>
  <c r="F32" i="4" s="1"/>
  <c r="C30" i="1"/>
  <c r="H30" i="1"/>
  <c r="G23" i="4"/>
  <c r="G35" i="4" s="1"/>
  <c r="C21" i="4"/>
  <c r="C32" i="4" s="1"/>
  <c r="D23" i="4"/>
  <c r="D35" i="4" s="1"/>
  <c r="B21" i="4"/>
  <c r="B32" i="4" s="1"/>
  <c r="H21" i="4"/>
  <c r="H32" i="4" s="1"/>
  <c r="E21" i="4"/>
  <c r="E32" i="4" s="1"/>
  <c r="I6" i="5" l="1"/>
  <c r="G18" i="5"/>
  <c r="H11" i="5"/>
  <c r="H13" i="5"/>
  <c r="G44" i="5"/>
  <c r="G47" i="5" s="1"/>
  <c r="F44" i="5"/>
  <c r="F47" i="5" s="1"/>
  <c r="F23" i="4"/>
  <c r="F35" i="4" s="1"/>
  <c r="C23" i="4"/>
  <c r="C35" i="4" s="1"/>
  <c r="E23" i="4"/>
  <c r="E35" i="4" s="1"/>
  <c r="H23" i="4"/>
  <c r="H35" i="4" s="1"/>
  <c r="B23" i="4"/>
  <c r="B35" i="4" s="1"/>
  <c r="H18" i="5" l="1"/>
  <c r="I11" i="5"/>
  <c r="G20" i="5"/>
  <c r="G43" i="5" s="1"/>
  <c r="I18" i="5" l="1"/>
  <c r="I20" i="5" s="1"/>
  <c r="H44" i="5"/>
  <c r="H47" i="5" s="1"/>
  <c r="I44" i="5"/>
  <c r="I47" i="5" s="1"/>
  <c r="H20" i="5"/>
  <c r="H43" i="5" s="1"/>
  <c r="I13" i="5"/>
  <c r="I4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00000000-0006-0000-0000-000001000000}">
      <text>
        <r>
          <rPr>
            <b/>
            <sz val="9"/>
            <color indexed="8"/>
            <rFont val="Tahoma"/>
            <family val="2"/>
            <charset val="238"/>
          </rPr>
          <t xml:space="preserve">FKIP:
</t>
        </r>
        <r>
          <rPr>
            <sz val="9"/>
            <color indexed="8"/>
            <rFont val="Tahoma"/>
            <family val="2"/>
            <charset val="238"/>
          </rPr>
          <t>Należy wpisać liczbę rozliczonych miesięcy roku bieżącego, za które załączone zostały dokumenty finansowe.</t>
        </r>
      </text>
    </comment>
    <comment ref="E19" authorId="0" shapeId="0" xr:uid="{00000000-0006-0000-0000-000002000000}">
      <text>
        <r>
          <rPr>
            <b/>
            <sz val="9"/>
            <color indexed="8"/>
            <rFont val="Tahoma"/>
            <family val="2"/>
            <charset val="238"/>
          </rPr>
          <t xml:space="preserve">FKIP:
</t>
        </r>
        <r>
          <rPr>
            <sz val="9"/>
            <color indexed="8"/>
            <rFont val="Tahoma"/>
            <family val="2"/>
            <charset val="238"/>
          </rPr>
          <t>W przypadku planowanego zwiększenia zatrudnienia należy to uwzględnić w kosztach wynagrodzeń.</t>
        </r>
      </text>
    </comment>
    <comment ref="F19" authorId="0" shapeId="0" xr:uid="{00000000-0006-0000-0000-000003000000}">
      <text>
        <r>
          <rPr>
            <b/>
            <sz val="9"/>
            <color indexed="8"/>
            <rFont val="Tahoma"/>
            <family val="2"/>
            <charset val="238"/>
          </rPr>
          <t xml:space="preserve">FKIP:
</t>
        </r>
        <r>
          <rPr>
            <sz val="9"/>
            <color indexed="8"/>
            <rFont val="Tahoma"/>
            <family val="2"/>
            <charset val="238"/>
          </rPr>
          <t>W przypadku planowanego zwiększenia zatrudnienia należy to uwzględnić w kosztach wynagrodzeń.</t>
        </r>
      </text>
    </comment>
    <comment ref="G19" authorId="0" shapeId="0" xr:uid="{00000000-0006-0000-0000-000004000000}">
      <text>
        <r>
          <rPr>
            <b/>
            <sz val="9"/>
            <color indexed="8"/>
            <rFont val="Tahoma"/>
            <family val="2"/>
            <charset val="238"/>
          </rPr>
          <t xml:space="preserve">FKIP:
</t>
        </r>
        <r>
          <rPr>
            <sz val="9"/>
            <color indexed="8"/>
            <rFont val="Tahoma"/>
            <family val="2"/>
            <charset val="238"/>
          </rPr>
          <t>W przypadku planowanego zwiększenia zatrudnienia należy to uwzględnić w kosztach wynagrodzeń.</t>
        </r>
      </text>
    </comment>
    <comment ref="D21" authorId="0" shapeId="0" xr:uid="{00000000-0006-0000-0000-000005000000}">
      <text>
        <r>
          <rPr>
            <b/>
            <sz val="9"/>
            <color indexed="8"/>
            <rFont val="Tahoma"/>
            <family val="2"/>
            <charset val="238"/>
          </rPr>
          <t xml:space="preserve">FKIP:
</t>
        </r>
        <r>
          <rPr>
            <sz val="9"/>
            <color indexed="8"/>
            <rFont val="Tahoma"/>
            <family val="2"/>
            <charset val="238"/>
          </rPr>
          <t>Należy uwzględnić również amortyzację środków trwałych zakupowanych z wnioskowanej pożyczki.</t>
        </r>
      </text>
    </comment>
    <comment ref="E21" authorId="0" shapeId="0" xr:uid="{00000000-0006-0000-0000-000006000000}">
      <text>
        <r>
          <rPr>
            <b/>
            <sz val="9"/>
            <color indexed="8"/>
            <rFont val="Tahoma"/>
            <family val="2"/>
            <charset val="238"/>
          </rPr>
          <t xml:space="preserve">FKIP:
</t>
        </r>
        <r>
          <rPr>
            <sz val="9"/>
            <color indexed="8"/>
            <rFont val="Tahoma"/>
            <family val="2"/>
            <charset val="238"/>
          </rPr>
          <t>Należy uwzględnić również amortyzację środków trwałych zakupowanych z wnioskowanej pożyczki.</t>
        </r>
      </text>
    </comment>
    <comment ref="F21" authorId="0" shapeId="0" xr:uid="{00000000-0006-0000-0000-000007000000}">
      <text>
        <r>
          <rPr>
            <b/>
            <sz val="9"/>
            <color indexed="8"/>
            <rFont val="Tahoma"/>
            <family val="2"/>
            <charset val="238"/>
          </rPr>
          <t xml:space="preserve">FKIP:
</t>
        </r>
        <r>
          <rPr>
            <sz val="9"/>
            <color indexed="8"/>
            <rFont val="Tahoma"/>
            <family val="2"/>
            <charset val="238"/>
          </rPr>
          <t>Należy uwzględnić również amortyzację środków trwałych zakupowanych z wnioskowanej pożyczki.</t>
        </r>
      </text>
    </comment>
    <comment ref="G21" authorId="0" shapeId="0" xr:uid="{00000000-0006-0000-0000-000008000000}">
      <text>
        <r>
          <rPr>
            <b/>
            <sz val="9"/>
            <color indexed="8"/>
            <rFont val="Tahoma"/>
            <family val="2"/>
            <charset val="238"/>
          </rPr>
          <t>FKIP</t>
        </r>
        <r>
          <rPr>
            <sz val="9"/>
            <color indexed="8"/>
            <rFont val="Tahoma"/>
            <family val="2"/>
            <charset val="238"/>
          </rPr>
          <t>:
Należy uwzględnić również amortyzację środków trwałych zakupowanych z wnioskowanej pożyczki.</t>
        </r>
      </text>
    </comment>
    <comment ref="B22" authorId="0" shapeId="0" xr:uid="{00000000-0006-0000-0000-000009000000}">
      <text>
        <r>
          <rPr>
            <b/>
            <sz val="9"/>
            <color indexed="8"/>
            <rFont val="Tahoma"/>
            <family val="2"/>
            <charset val="238"/>
          </rPr>
          <t xml:space="preserve">FKIP:
</t>
        </r>
        <r>
          <rPr>
            <sz val="9"/>
            <color indexed="8"/>
            <rFont val="Tahoma"/>
            <family val="2"/>
            <charset val="238"/>
          </rPr>
          <t>M.in. Odsetki od posiadanych zobowiązań, opłaty bankowe itp.</t>
        </r>
      </text>
    </comment>
    <comment ref="C22" authorId="0" shapeId="0" xr:uid="{00000000-0006-0000-0000-00000A000000}">
      <text>
        <r>
          <rPr>
            <b/>
            <sz val="9"/>
            <color indexed="8"/>
            <rFont val="Tahoma"/>
            <family val="2"/>
            <charset val="238"/>
          </rPr>
          <t xml:space="preserve">FKIP:
</t>
        </r>
        <r>
          <rPr>
            <sz val="9"/>
            <color indexed="8"/>
            <rFont val="Tahoma"/>
            <family val="2"/>
            <charset val="238"/>
          </rPr>
          <t>M.in. Odsetki od posiadanych zobowiązań, opłaty bankowe itp.</t>
        </r>
      </text>
    </comment>
    <comment ref="D22" authorId="0" shapeId="0" xr:uid="{00000000-0006-0000-0000-00000B000000}">
      <text>
        <r>
          <rPr>
            <b/>
            <sz val="9"/>
            <color indexed="8"/>
            <rFont val="Tahoma"/>
            <family val="2"/>
            <charset val="238"/>
          </rPr>
          <t xml:space="preserve">FKIP:
</t>
        </r>
        <r>
          <rPr>
            <sz val="9"/>
            <color indexed="8"/>
            <rFont val="Tahoma"/>
            <family val="2"/>
            <charset val="238"/>
          </rPr>
          <t>Należy uwzględnić również odsetki od wnioskowanej pożyczki.</t>
        </r>
      </text>
    </comment>
    <comment ref="E22" authorId="0" shapeId="0" xr:uid="{00000000-0006-0000-0000-00000C000000}">
      <text>
        <r>
          <rPr>
            <b/>
            <sz val="9"/>
            <color indexed="8"/>
            <rFont val="Tahoma"/>
            <family val="2"/>
            <charset val="238"/>
          </rPr>
          <t xml:space="preserve">FKIP:
</t>
        </r>
        <r>
          <rPr>
            <sz val="9"/>
            <color indexed="8"/>
            <rFont val="Tahoma"/>
            <family val="2"/>
            <charset val="238"/>
          </rPr>
          <t>Należy uwzględnić również odsetki od wnioskowanej pożyczki.</t>
        </r>
      </text>
    </comment>
    <comment ref="F22" authorId="0" shapeId="0" xr:uid="{00000000-0006-0000-0000-00000D000000}">
      <text>
        <r>
          <rPr>
            <b/>
            <sz val="9"/>
            <color indexed="8"/>
            <rFont val="Tahoma"/>
            <family val="2"/>
            <charset val="238"/>
          </rPr>
          <t>FKIP</t>
        </r>
        <r>
          <rPr>
            <sz val="9"/>
            <color indexed="8"/>
            <rFont val="Tahoma"/>
            <family val="2"/>
            <charset val="238"/>
          </rPr>
          <t>:
Należy uwzględnić również odsetki od wnioskowanej pożyczki.</t>
        </r>
      </text>
    </comment>
    <comment ref="G22" authorId="0" shapeId="0" xr:uid="{00000000-0006-0000-0000-00000E000000}">
      <text>
        <r>
          <rPr>
            <b/>
            <sz val="9"/>
            <color indexed="8"/>
            <rFont val="Tahoma"/>
            <family val="2"/>
            <charset val="238"/>
          </rPr>
          <t xml:space="preserve">FKIP:
</t>
        </r>
        <r>
          <rPr>
            <sz val="9"/>
            <color indexed="8"/>
            <rFont val="Tahoma"/>
            <family val="2"/>
            <charset val="238"/>
          </rPr>
          <t>Należy uwzględnić również odsetki od wnioskowanej pożyczki.</t>
        </r>
      </text>
    </comment>
    <comment ref="B23" authorId="0" shapeId="0" xr:uid="{00000000-0006-0000-0000-00000F00000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C23" authorId="0" shapeId="0" xr:uid="{00000000-0006-0000-0000-00001000000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D23" authorId="0" shapeId="0" xr:uid="{00000000-0006-0000-0000-00001100000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E23" authorId="0" shapeId="0" xr:uid="{00000000-0006-0000-0000-00001200000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F23" authorId="0" shapeId="0" xr:uid="{00000000-0006-0000-0000-00001300000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G23" authorId="0" shapeId="0" xr:uid="{00000000-0006-0000-0000-000014000000}">
      <text>
        <r>
          <rPr>
            <b/>
            <sz val="9"/>
            <color indexed="8"/>
            <rFont val="Tahoma"/>
            <family val="2"/>
            <charset val="238"/>
          </rPr>
          <t xml:space="preserve">FKIP:
</t>
        </r>
        <r>
          <rPr>
            <sz val="9"/>
            <color indexed="8"/>
            <rFont val="Tahoma"/>
            <family val="2"/>
            <charset val="238"/>
          </rPr>
          <t>Pozostałe wydatki pomniejszone o amortyzację i koszty finansowe.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100-00000100000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C11" authorId="0" shapeId="0" xr:uid="{00000000-0006-0000-0100-00000200000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D11" authorId="0" shapeId="0" xr:uid="{00000000-0006-0000-0100-00000300000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E11" authorId="0" shapeId="0" xr:uid="{00000000-0006-0000-0100-00000400000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F11" authorId="0" shapeId="0" xr:uid="{00000000-0006-0000-0100-00000500000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G11" authorId="0" shapeId="0" xr:uid="{00000000-0006-0000-0100-00000600000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H11" authorId="0" shapeId="0" xr:uid="{00000000-0006-0000-0100-000007000000}">
      <text>
        <r>
          <rPr>
            <b/>
            <sz val="9"/>
            <color indexed="8"/>
            <rFont val="Tahoma"/>
            <family val="2"/>
            <charset val="238"/>
          </rPr>
          <t xml:space="preserve">FKIP:
</t>
        </r>
        <r>
          <rPr>
            <sz val="9"/>
            <color indexed="8"/>
            <rFont val="Tahoma"/>
            <family val="2"/>
            <charset val="238"/>
          </rPr>
          <t>Pozostałe wydatki pomniejszone o amortyzację i koszty finansowe.</t>
        </r>
      </text>
    </comment>
  </commentList>
</comments>
</file>

<file path=xl/sharedStrings.xml><?xml version="1.0" encoding="utf-8"?>
<sst xmlns="http://schemas.openxmlformats.org/spreadsheetml/2006/main" count="173" uniqueCount="115">
  <si>
    <t>dot. wykonania i planu na okres pożyczki dla przedsiębiorstw prowadzących uproszczoną księgowość</t>
  </si>
  <si>
    <t>Okres finansowania</t>
  </si>
  <si>
    <t>Wykonanie</t>
  </si>
  <si>
    <t>Prognoza na okres spłaty pożyczki</t>
  </si>
  <si>
    <t>n+1</t>
  </si>
  <si>
    <t>n+2</t>
  </si>
  <si>
    <t>n+3</t>
  </si>
  <si>
    <t>n+4</t>
  </si>
  <si>
    <t>I. PRZYCHÓD (1+2)</t>
  </si>
  <si>
    <t>II. KOSZTY UZYSKANIA PRZYCHODÓW (1+2+3+4-5)</t>
  </si>
  <si>
    <t>a. wynagrodzenia w gotówce i naturze (poz. 12 pkpir)</t>
  </si>
  <si>
    <t>b. pozostałe wydatki (poz. 13 pkpir), w tym:</t>
  </si>
  <si>
    <t>III. DOCHÓD BRUTTO (I-II)</t>
  </si>
  <si>
    <t>IV. WYNIK FINANSOWY BRUTTO (III-6)</t>
  </si>
  <si>
    <t>V. WYNIK FINANSOWY NETTO (IV-7)</t>
  </si>
  <si>
    <t xml:space="preserve">Spłacone raty kredytów i pożyczek </t>
  </si>
  <si>
    <t>.......................................</t>
  </si>
  <si>
    <t>.....................................</t>
  </si>
  <si>
    <t>(miejscowość, data)</t>
  </si>
  <si>
    <t>(pieczęć i podpis Wnioskodawcy)</t>
  </si>
  <si>
    <t>Załącznik do arkusza oceny wniosku o pożyczkę</t>
  </si>
  <si>
    <t>Rachunek zysków i strat przedsiębiorcy</t>
  </si>
  <si>
    <t>Wyszczególnienie</t>
  </si>
  <si>
    <t>1. Przychody ze sprzedaży, w tym:</t>
  </si>
  <si>
    <t>.</t>
  </si>
  <si>
    <t>Spłacone raty kredytów</t>
  </si>
  <si>
    <t>Wskaźniki finansowe przedsiębiorcy</t>
  </si>
  <si>
    <t>Wskaźniki rentowności</t>
  </si>
  <si>
    <t>Wskaźnik rentowności netto (%)</t>
  </si>
  <si>
    <t>Wskaźniki obslugi zadłużenia</t>
  </si>
  <si>
    <t>Wskaźnik zdolności do obsługi zadłużenia</t>
  </si>
  <si>
    <t>Wskaźnik pokrycia zobowiązań odsetkowych</t>
  </si>
  <si>
    <t>Inkubator</t>
  </si>
  <si>
    <t>Transza</t>
  </si>
  <si>
    <t>Spłata</t>
  </si>
  <si>
    <t>Saldo</t>
  </si>
  <si>
    <t>stopa %</t>
  </si>
  <si>
    <t xml:space="preserve">Odsetki </t>
  </si>
  <si>
    <t>saldo w PLN</t>
  </si>
  <si>
    <t>Odsetki w PLN</t>
  </si>
  <si>
    <t>ODSETKI RAZEM</t>
  </si>
  <si>
    <t>KREDYTY RAZEM</t>
  </si>
  <si>
    <t>KRÓTKOTERMINOWE</t>
  </si>
  <si>
    <t>DŁUGOTERMINOWE</t>
  </si>
  <si>
    <t>spłacone raty</t>
  </si>
  <si>
    <t>koszty utrzymnia</t>
  </si>
  <si>
    <t>limity</t>
  </si>
  <si>
    <t>kredyty</t>
  </si>
  <si>
    <t xml:space="preserve">koszty utrzymania </t>
  </si>
  <si>
    <t>Dochody</t>
  </si>
  <si>
    <t>koszty utrzymania do rachunku wyników</t>
  </si>
  <si>
    <t xml:space="preserve">dochody żona </t>
  </si>
  <si>
    <t>dochody mąż</t>
  </si>
  <si>
    <t xml:space="preserve">   - amortyzacja</t>
  </si>
  <si>
    <t xml:space="preserve">   - koszty finansowe</t>
  </si>
  <si>
    <t xml:space="preserve">   - inne………………</t>
  </si>
  <si>
    <t>Nazwa firmy:</t>
  </si>
  <si>
    <r>
      <t>1.</t>
    </r>
    <r>
      <rPr>
        <sz val="9"/>
        <color indexed="8"/>
        <rFont val="Times New Roman"/>
        <family val="1"/>
        <charset val="238"/>
      </rPr>
      <t xml:space="preserve">     </t>
    </r>
    <r>
      <rPr>
        <sz val="9"/>
        <color indexed="8"/>
        <rFont val="Arial"/>
        <family val="2"/>
        <charset val="238"/>
      </rPr>
      <t>wartość sprzedanych towarów i usług (poz.7 pkpir)</t>
    </r>
  </si>
  <si>
    <r>
      <t>2.</t>
    </r>
    <r>
      <rPr>
        <sz val="9"/>
        <color indexed="8"/>
        <rFont val="Times New Roman"/>
        <family val="1"/>
        <charset val="238"/>
      </rPr>
      <t xml:space="preserve">     </t>
    </r>
    <r>
      <rPr>
        <sz val="9"/>
        <color indexed="8"/>
        <rFont val="Arial"/>
        <family val="2"/>
        <charset val="238"/>
      </rPr>
      <t>pozostałe przychody (poz. 8 pkpir)</t>
    </r>
  </si>
  <si>
    <r>
      <t>1.</t>
    </r>
    <r>
      <rPr>
        <sz val="9"/>
        <color indexed="8"/>
        <rFont val="Times New Roman"/>
        <family val="1"/>
        <charset val="238"/>
      </rPr>
      <t xml:space="preserve">     </t>
    </r>
    <r>
      <rPr>
        <sz val="9"/>
        <color indexed="8"/>
        <rFont val="Arial"/>
        <family val="2"/>
        <charset val="238"/>
      </rPr>
      <t>zakup towarów handlowych i materiałów wg cen zakupu (poz. 10 pkpir)</t>
    </r>
  </si>
  <si>
    <r>
      <t>2.</t>
    </r>
    <r>
      <rPr>
        <sz val="9"/>
        <color indexed="8"/>
        <rFont val="Times New Roman"/>
        <family val="1"/>
        <charset val="238"/>
      </rPr>
      <t xml:space="preserve">     </t>
    </r>
    <r>
      <rPr>
        <sz val="9"/>
        <color indexed="8"/>
        <rFont val="Arial"/>
        <family val="2"/>
        <charset val="238"/>
      </rPr>
      <t>koszty uboczne zakupu (poz. 11 pkpir)</t>
    </r>
  </si>
  <si>
    <r>
      <t>3.</t>
    </r>
    <r>
      <rPr>
        <b/>
        <sz val="9"/>
        <color indexed="8"/>
        <rFont val="Times New Roman"/>
        <family val="1"/>
        <charset val="238"/>
      </rPr>
      <t xml:space="preserve">     </t>
    </r>
    <r>
      <rPr>
        <b/>
        <sz val="9"/>
        <color indexed="8"/>
        <rFont val="Arial"/>
        <family val="2"/>
        <charset val="238"/>
      </rPr>
      <t>RAZEM WYDATKI  (poz. 14 pkpir)</t>
    </r>
  </si>
  <si>
    <r>
      <t>4.</t>
    </r>
    <r>
      <rPr>
        <sz val="9"/>
        <color indexed="8"/>
        <rFont val="Times New Roman"/>
        <family val="1"/>
        <charset val="238"/>
      </rPr>
      <t> </t>
    </r>
    <r>
      <rPr>
        <sz val="9"/>
        <color indexed="8"/>
        <rFont val="Arial"/>
        <family val="2"/>
        <charset val="238"/>
      </rPr>
      <t>wartość spisu z natury na początek roku podatkowego</t>
    </r>
  </si>
  <si>
    <r>
      <t>5.</t>
    </r>
    <r>
      <rPr>
        <sz val="9"/>
        <color indexed="8"/>
        <rFont val="Times New Roman"/>
        <family val="1"/>
        <charset val="238"/>
      </rPr>
      <t> </t>
    </r>
    <r>
      <rPr>
        <sz val="9"/>
        <color indexed="8"/>
        <rFont val="Arial"/>
        <family val="2"/>
        <charset val="238"/>
      </rPr>
      <t>wartość spisu z natury na koniec roku podatkowego</t>
    </r>
  </si>
  <si>
    <t>6. składki na ubezpieczenie społeczne właścicieli + ubezpieczenie zdrowotne</t>
  </si>
  <si>
    <r>
      <t>7.</t>
    </r>
    <r>
      <rPr>
        <sz val="9"/>
        <color indexed="8"/>
        <rFont val="Times New Roman"/>
        <family val="1"/>
        <charset val="238"/>
      </rPr>
      <t> </t>
    </r>
    <r>
      <rPr>
        <sz val="9"/>
        <color indexed="8"/>
        <rFont val="Arial"/>
        <family val="2"/>
        <charset val="238"/>
      </rPr>
      <t>podatek dochodowy</t>
    </r>
  </si>
  <si>
    <t>2. Koszty działalności, w tym:</t>
  </si>
  <si>
    <t>Ocena dynamiki przychodów</t>
  </si>
  <si>
    <t>Wskaźnik dynamiki przychodów</t>
  </si>
  <si>
    <t>Ocena majatku trwałego</t>
  </si>
  <si>
    <t>Stopień umorzenia majatku trwałego z wyłączeniem gruntów, budynków i budowli</t>
  </si>
  <si>
    <t>RACHUNEK PRZYCHODÓW I KOSZTÓW</t>
  </si>
  <si>
    <t>Zał nr …………... do wniosku o pożyczkę</t>
  </si>
  <si>
    <r>
      <t xml:space="preserve">Dane na koniec ostatniego </t>
    </r>
    <r>
      <rPr>
        <u/>
        <sz val="9"/>
        <rFont val="Arial"/>
        <family val="2"/>
        <charset val="238"/>
      </rPr>
      <t>zatwierdzonego</t>
    </r>
    <r>
      <rPr>
        <sz val="9"/>
        <rFont val="Arial"/>
        <family val="2"/>
        <charset val="238"/>
      </rPr>
      <t xml:space="preserve"> okresu</t>
    </r>
  </si>
  <si>
    <t>Dane na koniec ostatniego  okresu rocznego (n)</t>
  </si>
  <si>
    <t>Wskaźnik rentowności brutto (%)</t>
  </si>
  <si>
    <t>Wskaźnik rentowności sprzedaży (%)</t>
  </si>
  <si>
    <t>1.1 Ze sprzedaży produktów, towarów i usług</t>
  </si>
  <si>
    <t>2.2 Koszty osobowe</t>
  </si>
  <si>
    <t>2.3 Amortyzacja</t>
  </si>
  <si>
    <t>2.4 Pozostałe koszty</t>
  </si>
  <si>
    <t>2.5 Towary wg cen zakupu</t>
  </si>
  <si>
    <t>2.6 Zapas początkowy</t>
  </si>
  <si>
    <t>2.7 Zapas końcowy</t>
  </si>
  <si>
    <t>3.1 Pozostałe przychody</t>
  </si>
  <si>
    <t>3.2 Koszty finansowe</t>
  </si>
  <si>
    <t>4.1 Składki ZUS właściciela + składka zdrowotna</t>
  </si>
  <si>
    <t>4. Zysk brutto (3+3.1-3.2)</t>
  </si>
  <si>
    <t>3. Zysk ze sprzedaży (1.-2.)</t>
  </si>
  <si>
    <t>4.2 Podatek dochodowy</t>
  </si>
  <si>
    <t>5. Zysk netto (4-5-6)</t>
  </si>
  <si>
    <t>6. Koszty utrzymania właściciela</t>
  </si>
  <si>
    <t>7. Zysk do dyspozycji (7-8)</t>
  </si>
  <si>
    <t>Grupy środków trwałych</t>
  </si>
  <si>
    <t>amortyzacja</t>
  </si>
  <si>
    <t>wartość netto</t>
  </si>
  <si>
    <t>wart brutto</t>
  </si>
  <si>
    <t>umorzenie narastająco</t>
  </si>
  <si>
    <t>grunty</t>
  </si>
  <si>
    <t>budynki 1</t>
  </si>
  <si>
    <t>Amortyzacja</t>
  </si>
  <si>
    <t>ST 1</t>
  </si>
  <si>
    <t>ST2</t>
  </si>
  <si>
    <t>ST3</t>
  </si>
  <si>
    <t>ST4</t>
  </si>
  <si>
    <t>ST5</t>
  </si>
  <si>
    <t xml:space="preserve"> amortyzacja</t>
  </si>
  <si>
    <t>Kwota pożyczki</t>
  </si>
  <si>
    <t>Okres spłaty kapitału</t>
  </si>
  <si>
    <t>rata kaitałowa</t>
  </si>
  <si>
    <t>liczba rat kap. w roku bieżącym</t>
  </si>
  <si>
    <t>liczba rat kap. w roku następnym</t>
  </si>
  <si>
    <t>liczba rat ods. w roku bieżącym</t>
  </si>
  <si>
    <t>Stawka</t>
  </si>
  <si>
    <t>Wartość początkowa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</si>
</sst>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_);[Red]&quot;($&quot;#,##0\)"/>
    <numFmt numFmtId="165" formatCode="\$#,##0\ ;&quot;($&quot;#,##0\)"/>
    <numFmt numFmtId="166" formatCode="\$#,##0.00_);[Red]&quot;($&quot;#,##0.00\)"/>
    <numFmt numFmtId="167" formatCode="dd\ mmm&quot; yy&quot;"/>
    <numFmt numFmtId="168" formatCode="_-* #,##0.00\ _z_ł_-;\-* #,##0.00\ _z_ł_-;_-* \-??\ _z_ł_-;_-@_-"/>
    <numFmt numFmtId="169" formatCode="#,##0.0"/>
    <numFmt numFmtId="170" formatCode="0.0%"/>
    <numFmt numFmtId="171" formatCode="0.0"/>
    <numFmt numFmtId="172" formatCode="0.000"/>
    <numFmt numFmtId="173" formatCode="#,##0.00_ ;[Red]\-#,##0.00\ "/>
    <numFmt numFmtId="174" formatCode="_-* #,##0.0\ _z_ł_-;\-* #,##0.0\ _z_ł_-;_-* \-??\ _z_ł_-;_-@_-"/>
    <numFmt numFmtId="175" formatCode="_-* #,##0.0\ _z_ł_-;\-* #,##0.0\ _z_ł_-;_-* &quot;-&quot;??\ _z_ł_-;_-@_-"/>
  </numFmts>
  <fonts count="61">
    <font>
      <sz val="10"/>
      <name val="Arial CE"/>
      <family val="2"/>
      <charset val="238"/>
    </font>
    <font>
      <b/>
      <sz val="10"/>
      <name val="Arial"/>
      <family val="2"/>
      <charset val="238"/>
    </font>
    <font>
      <sz val="10"/>
      <name val="Arial"/>
      <family val="2"/>
      <charset val="238"/>
    </font>
    <font>
      <b/>
      <sz val="10"/>
      <color indexed="10"/>
      <name val="Times New Roman CE"/>
      <family val="1"/>
      <charset val="238"/>
    </font>
    <font>
      <b/>
      <sz val="12"/>
      <name val="Arial"/>
      <family val="2"/>
      <charset val="238"/>
    </font>
    <font>
      <b/>
      <sz val="18"/>
      <color indexed="22"/>
      <name val="Arial"/>
      <family val="2"/>
      <charset val="238"/>
    </font>
    <font>
      <b/>
      <sz val="12"/>
      <color indexed="22"/>
      <name val="Arial"/>
      <family val="2"/>
      <charset val="238"/>
    </font>
    <font>
      <b/>
      <sz val="11"/>
      <name val="Arial"/>
      <family val="2"/>
      <charset val="238"/>
    </font>
    <font>
      <sz val="12"/>
      <name val="SwitzerlandCondensed"/>
      <family val="2"/>
      <charset val="238"/>
    </font>
    <font>
      <sz val="10"/>
      <color indexed="10"/>
      <name val="Arial CE"/>
      <family val="2"/>
      <charset val="238"/>
    </font>
    <font>
      <i/>
      <sz val="9"/>
      <name val="Arial CE"/>
      <family val="2"/>
      <charset val="238"/>
    </font>
    <font>
      <b/>
      <sz val="12"/>
      <name val="Arial CE"/>
      <family val="2"/>
      <charset val="238"/>
    </font>
    <font>
      <b/>
      <sz val="9"/>
      <name val="Arial CE"/>
      <family val="2"/>
      <charset val="238"/>
    </font>
    <font>
      <sz val="9"/>
      <name val="Arial"/>
      <family val="2"/>
      <charset val="238"/>
    </font>
    <font>
      <b/>
      <sz val="9"/>
      <color indexed="8"/>
      <name val="Tahoma"/>
      <family val="2"/>
      <charset val="238"/>
    </font>
    <font>
      <sz val="9"/>
      <color indexed="8"/>
      <name val="Tahoma"/>
      <family val="2"/>
      <charset val="238"/>
    </font>
    <font>
      <b/>
      <sz val="9"/>
      <color indexed="8"/>
      <name val="Arial"/>
      <family val="2"/>
      <charset val="238"/>
    </font>
    <font>
      <sz val="9"/>
      <color indexed="8"/>
      <name val="Arial"/>
      <family val="2"/>
      <charset val="238"/>
    </font>
    <font>
      <i/>
      <sz val="9"/>
      <color indexed="8"/>
      <name val="Arial"/>
      <family val="2"/>
      <charset val="238"/>
    </font>
    <font>
      <b/>
      <sz val="8"/>
      <name val="Arial CE"/>
      <family val="2"/>
      <charset val="238"/>
    </font>
    <font>
      <i/>
      <sz val="8"/>
      <name val="Arial CE"/>
      <family val="2"/>
      <charset val="238"/>
    </font>
    <font>
      <sz val="9"/>
      <name val="Arial CE"/>
      <family val="2"/>
      <charset val="238"/>
    </font>
    <font>
      <sz val="10"/>
      <name val="Arial CE"/>
      <family val="2"/>
      <charset val="238"/>
    </font>
    <font>
      <sz val="10"/>
      <name val="Arial CE"/>
      <charset val="238"/>
    </font>
    <font>
      <b/>
      <i/>
      <sz val="11"/>
      <name val="Arial"/>
      <family val="2"/>
      <charset val="238"/>
    </font>
    <font>
      <b/>
      <i/>
      <sz val="11"/>
      <color indexed="10"/>
      <name val="Arial"/>
      <family val="2"/>
      <charset val="238"/>
    </font>
    <font>
      <sz val="10"/>
      <color indexed="8"/>
      <name val="Arial CE"/>
      <charset val="238"/>
    </font>
    <font>
      <sz val="12"/>
      <name val="SwitzerlandCondensed"/>
      <charset val="238"/>
    </font>
    <font>
      <sz val="11"/>
      <color indexed="8"/>
      <name val="Arial"/>
      <family val="2"/>
      <charset val="238"/>
    </font>
    <font>
      <b/>
      <sz val="11"/>
      <color indexed="8"/>
      <name val="Arial"/>
      <family val="2"/>
      <charset val="238"/>
    </font>
    <font>
      <sz val="11"/>
      <name val="Arial"/>
      <family val="2"/>
      <charset val="238"/>
    </font>
    <font>
      <b/>
      <sz val="10"/>
      <name val="Arial CE"/>
      <charset val="238"/>
    </font>
    <font>
      <b/>
      <sz val="9"/>
      <name val="Arial"/>
      <family val="2"/>
      <charset val="238"/>
    </font>
    <font>
      <sz val="9"/>
      <color indexed="8"/>
      <name val="Times New Roman"/>
      <family val="1"/>
      <charset val="238"/>
    </font>
    <font>
      <b/>
      <sz val="9"/>
      <color indexed="8"/>
      <name val="Times New Roman"/>
      <family val="1"/>
      <charset val="238"/>
    </font>
    <font>
      <b/>
      <sz val="9"/>
      <name val="Arial CE"/>
      <charset val="238"/>
    </font>
    <font>
      <sz val="7"/>
      <name val="Arial CE"/>
      <family val="2"/>
      <charset val="238"/>
    </font>
    <font>
      <u/>
      <sz val="9"/>
      <name val="Arial"/>
      <family val="2"/>
      <charset val="238"/>
    </font>
    <font>
      <b/>
      <sz val="10"/>
      <color indexed="10"/>
      <name val="Arial CE"/>
      <charset val="238"/>
    </font>
    <font>
      <sz val="11"/>
      <color rgb="FF0070C0"/>
      <name val="Arial"/>
      <family val="2"/>
      <charset val="238"/>
    </font>
    <font>
      <b/>
      <sz val="11"/>
      <color theme="0"/>
      <name val="Arial CE"/>
      <charset val="238"/>
    </font>
    <font>
      <b/>
      <i/>
      <sz val="10"/>
      <color rgb="FF0070C0"/>
      <name val="Arial"/>
      <family val="2"/>
      <charset val="238"/>
    </font>
    <font>
      <b/>
      <sz val="11"/>
      <color theme="1"/>
      <name val="Czcionka tekstu podstawowego"/>
      <charset val="238"/>
    </font>
    <font>
      <sz val="11"/>
      <color rgb="FFFF0000"/>
      <name val="Czcionka tekstu podstawowego"/>
      <family val="2"/>
      <charset val="238"/>
    </font>
    <font>
      <b/>
      <sz val="11"/>
      <color rgb="FF7030A0"/>
      <name val="Czcionka tekstu podstawowego"/>
      <charset val="238"/>
    </font>
    <font>
      <b/>
      <sz val="11"/>
      <color rgb="FFFF0000"/>
      <name val="Czcionka tekstu podstawowego"/>
      <charset val="238"/>
    </font>
    <font>
      <i/>
      <sz val="10"/>
      <color rgb="FFFF0000"/>
      <name val="Arial"/>
      <family val="2"/>
      <charset val="238"/>
    </font>
    <font>
      <b/>
      <sz val="10"/>
      <color rgb="FFFF0000"/>
      <name val="Arial"/>
      <family val="2"/>
      <charset val="238"/>
    </font>
    <font>
      <b/>
      <sz val="9"/>
      <color rgb="FFFF0000"/>
      <name val="Arial CE"/>
      <charset val="238"/>
    </font>
    <font>
      <b/>
      <sz val="10"/>
      <color rgb="FFFF0000"/>
      <name val="Arial CE"/>
      <charset val="238"/>
    </font>
    <font>
      <sz val="7"/>
      <color rgb="FFFF0000"/>
      <name val="Arial CE"/>
      <family val="2"/>
      <charset val="238"/>
    </font>
    <font>
      <sz val="9"/>
      <color rgb="FF0070C0"/>
      <name val="Arial"/>
      <family val="2"/>
      <charset val="238"/>
    </font>
    <font>
      <sz val="10"/>
      <color rgb="FF0070C0"/>
      <name val="Arial"/>
      <family val="2"/>
      <charset val="238"/>
    </font>
    <font>
      <sz val="10"/>
      <color rgb="FF0070C0"/>
      <name val="Arial CE"/>
      <family val="2"/>
      <charset val="238"/>
    </font>
    <font>
      <b/>
      <sz val="12"/>
      <color rgb="FFFF0000"/>
      <name val="Arial"/>
      <family val="2"/>
      <charset val="238"/>
    </font>
    <font>
      <sz val="12"/>
      <color indexed="8"/>
      <name val="Arial"/>
      <family val="2"/>
      <charset val="238"/>
    </font>
    <font>
      <sz val="10"/>
      <color indexed="8"/>
      <name val="Arial"/>
      <family val="2"/>
      <charset val="238"/>
    </font>
    <font>
      <b/>
      <sz val="12"/>
      <color indexed="8"/>
      <name val="Arial"/>
      <family val="2"/>
      <charset val="238"/>
    </font>
    <font>
      <sz val="12"/>
      <color indexed="12"/>
      <name val="Arial"/>
      <family val="2"/>
      <charset val="238"/>
    </font>
    <font>
      <sz val="10"/>
      <color rgb="FF00B0F0"/>
      <name val="Arial"/>
      <family val="2"/>
      <charset val="238"/>
    </font>
    <font>
      <b/>
      <sz val="10"/>
      <color indexed="8"/>
      <name val="Arial"/>
      <family val="2"/>
      <charset val="238"/>
    </font>
  </fonts>
  <fills count="27">
    <fill>
      <patternFill patternType="none"/>
    </fill>
    <fill>
      <patternFill patternType="gray125"/>
    </fill>
    <fill>
      <patternFill patternType="solid">
        <fgColor indexed="9"/>
      </patternFill>
    </fill>
    <fill>
      <patternFill patternType="solid">
        <fgColor indexed="42"/>
        <bgColor indexed="27"/>
      </patternFill>
    </fill>
    <fill>
      <patternFill patternType="solid">
        <fgColor indexed="57"/>
        <bgColor indexed="21"/>
      </patternFill>
    </fill>
    <fill>
      <patternFill patternType="solid">
        <fgColor indexed="9"/>
        <bgColor indexed="26"/>
      </patternFill>
    </fill>
    <fill>
      <patternFill patternType="solid">
        <fgColor indexed="9"/>
        <bgColor indexed="64"/>
      </patternFill>
    </fill>
    <fill>
      <patternFill patternType="solid">
        <fgColor indexed="27"/>
        <bgColor indexed="41"/>
      </patternFill>
    </fill>
    <fill>
      <patternFill patternType="solid">
        <fgColor theme="6"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1"/>
        <bgColor indexed="64"/>
      </patternFill>
    </fill>
    <fill>
      <patternFill patternType="solid">
        <fgColor theme="7" tint="0.59999389629810485"/>
        <bgColor indexed="29"/>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51"/>
      </patternFill>
    </fill>
    <fill>
      <patternFill patternType="solid">
        <fgColor theme="0" tint="-4.9989318521683403E-2"/>
        <bgColor indexed="31"/>
      </patternFill>
    </fill>
    <fill>
      <patternFill patternType="solid">
        <fgColor theme="7" tint="0.59999389629810485"/>
        <bgColor indexed="22"/>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22"/>
      </patternFill>
    </fill>
    <fill>
      <patternFill patternType="solid">
        <fgColor theme="8" tint="0.79998168889431442"/>
        <bgColor indexed="41"/>
      </patternFill>
    </fill>
    <fill>
      <patternFill patternType="solid">
        <fgColor theme="8" tint="0.59999389629810485"/>
        <bgColor indexed="41"/>
      </patternFill>
    </fill>
    <fill>
      <patternFill patternType="solid">
        <fgColor theme="8" tint="0.59999389629810485"/>
        <bgColor indexed="64"/>
      </patternFill>
    </fill>
    <fill>
      <patternFill patternType="solid">
        <fgColor theme="5" tint="0.59999389629810485"/>
        <bgColor indexed="64"/>
      </patternFill>
    </fill>
  </fills>
  <borders count="68">
    <border>
      <left/>
      <right/>
      <top/>
      <bottom/>
      <diagonal/>
    </border>
    <border>
      <left style="thick">
        <color indexed="62"/>
      </left>
      <right style="thick">
        <color indexed="62"/>
      </right>
      <top style="thick">
        <color indexed="62"/>
      </top>
      <bottom style="thick">
        <color indexed="62"/>
      </bottom>
      <diagonal/>
    </border>
    <border>
      <left/>
      <right/>
      <top/>
      <bottom style="medium">
        <color indexed="8"/>
      </bottom>
      <diagonal/>
    </border>
    <border>
      <left/>
      <right/>
      <top style="double">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8"/>
      </bottom>
      <diagonal/>
    </border>
    <border>
      <left/>
      <right/>
      <top/>
      <bottom style="thin">
        <color indexed="8"/>
      </bottom>
      <diagonal/>
    </border>
    <border>
      <left style="medium">
        <color indexed="64"/>
      </left>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medium">
        <color indexed="8"/>
      </right>
      <top/>
      <bottom/>
      <diagonal/>
    </border>
    <border>
      <left style="thin">
        <color indexed="8"/>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top style="medium">
        <color indexed="64"/>
      </top>
      <bottom style="thin">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s>
  <cellStyleXfs count="42">
    <xf numFmtId="0" fontId="0" fillId="0" borderId="0"/>
    <xf numFmtId="0" fontId="1" fillId="0" borderId="0"/>
    <xf numFmtId="38" fontId="2" fillId="0" borderId="0" applyFill="0" applyBorder="0" applyAlignment="0" applyProtection="0"/>
    <xf numFmtId="40" fontId="22" fillId="0" borderId="0" applyFill="0" applyBorder="0" applyAlignment="0" applyProtection="0"/>
    <xf numFmtId="3" fontId="22" fillId="0" borderId="0" applyFill="0" applyBorder="0" applyAlignment="0" applyProtection="0"/>
    <xf numFmtId="164" fontId="22" fillId="0" borderId="0" applyFill="0" applyBorder="0" applyAlignment="0" applyProtection="0"/>
    <xf numFmtId="166" fontId="22" fillId="0" borderId="0" applyFill="0" applyBorder="0" applyAlignment="0" applyProtection="0"/>
    <xf numFmtId="165" fontId="22" fillId="0" borderId="0" applyFill="0" applyBorder="0" applyAlignment="0" applyProtection="0"/>
    <xf numFmtId="0" fontId="22" fillId="0" borderId="0" applyFill="0" applyBorder="0" applyAlignment="0" applyProtection="0"/>
    <xf numFmtId="167" fontId="3" fillId="3" borderId="1">
      <alignment horizontal="center" vertical="center"/>
      <protection locked="0"/>
    </xf>
    <xf numFmtId="168" fontId="22" fillId="0" borderId="0" applyFill="0" applyBorder="0" applyAlignment="0" applyProtection="0"/>
    <xf numFmtId="168" fontId="22" fillId="0" borderId="0" applyFill="0" applyBorder="0" applyAlignment="0" applyProtection="0"/>
    <xf numFmtId="0" fontId="22" fillId="0" borderId="0"/>
    <xf numFmtId="2" fontId="22" fillId="0" borderId="0" applyFill="0" applyBorder="0" applyAlignment="0" applyProtection="0"/>
    <xf numFmtId="0" fontId="4" fillId="0" borderId="0">
      <alignment horizontal="left"/>
    </xf>
    <xf numFmtId="0" fontId="5" fillId="0" borderId="0" applyNumberFormat="0" applyFill="0" applyBorder="0" applyAlignment="0" applyProtection="0"/>
    <xf numFmtId="0" fontId="6" fillId="0" borderId="0" applyNumberFormat="0" applyFill="0" applyBorder="0" applyAlignment="0" applyProtection="0"/>
    <xf numFmtId="0" fontId="22" fillId="4" borderId="0" applyNumberFormat="0" applyBorder="0" applyAlignment="0">
      <protection locked="0"/>
    </xf>
    <xf numFmtId="0" fontId="7" fillId="0" borderId="2"/>
    <xf numFmtId="39" fontId="8" fillId="0" borderId="0"/>
    <xf numFmtId="39" fontId="8" fillId="0" borderId="0"/>
    <xf numFmtId="39" fontId="8" fillId="0" borderId="0"/>
    <xf numFmtId="39" fontId="8" fillId="0" borderId="0"/>
    <xf numFmtId="39" fontId="8" fillId="0" borderId="0"/>
    <xf numFmtId="39" fontId="8" fillId="0" borderId="0"/>
    <xf numFmtId="39" fontId="8" fillId="0" borderId="0"/>
    <xf numFmtId="0" fontId="1" fillId="0" borderId="0"/>
    <xf numFmtId="0" fontId="2" fillId="0" borderId="0"/>
    <xf numFmtId="0" fontId="2" fillId="0" borderId="0"/>
    <xf numFmtId="0" fontId="2" fillId="0" borderId="0"/>
    <xf numFmtId="0" fontId="22" fillId="0" borderId="0"/>
    <xf numFmtId="0" fontId="23" fillId="0" borderId="0"/>
    <xf numFmtId="39" fontId="27" fillId="2" borderId="0"/>
    <xf numFmtId="1" fontId="26" fillId="0" borderId="0"/>
    <xf numFmtId="0" fontId="23" fillId="0" borderId="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0" fontId="2" fillId="0" borderId="0"/>
    <xf numFmtId="0" fontId="7" fillId="0" borderId="0"/>
    <xf numFmtId="0" fontId="22" fillId="0" borderId="3" applyNumberFormat="0" applyFill="0" applyAlignment="0" applyProtection="0"/>
    <xf numFmtId="1" fontId="26" fillId="0" borderId="0"/>
  </cellStyleXfs>
  <cellXfs count="284">
    <xf numFmtId="0" fontId="0" fillId="0" borderId="0" xfId="0"/>
    <xf numFmtId="169" fontId="19" fillId="0" borderId="0" xfId="12" applyNumberFormat="1" applyFont="1" applyFill="1" applyBorder="1" applyProtection="1">
      <protection locked="0"/>
    </xf>
    <xf numFmtId="0" fontId="2" fillId="0" borderId="0" xfId="29" applyFont="1"/>
    <xf numFmtId="9" fontId="2" fillId="0" borderId="0" xfId="36" applyFont="1" applyFill="1" applyBorder="1" applyAlignment="1" applyProtection="1"/>
    <xf numFmtId="0" fontId="2" fillId="0" borderId="4" xfId="29" applyFont="1" applyBorder="1"/>
    <xf numFmtId="0" fontId="2" fillId="0" borderId="4" xfId="29" applyFont="1" applyBorder="1" applyAlignment="1">
      <alignment horizontal="left"/>
    </xf>
    <xf numFmtId="0" fontId="2" fillId="5" borderId="0" xfId="29" applyFont="1" applyFill="1"/>
    <xf numFmtId="0" fontId="24" fillId="8" borderId="5" xfId="34" applyFont="1" applyFill="1" applyBorder="1"/>
    <xf numFmtId="0" fontId="25" fillId="9" borderId="5" xfId="34" applyFont="1" applyFill="1" applyBorder="1"/>
    <xf numFmtId="0" fontId="23" fillId="0" borderId="0" xfId="31"/>
    <xf numFmtId="1" fontId="28" fillId="6" borderId="6" xfId="32" applyNumberFormat="1" applyFont="1" applyFill="1" applyBorder="1"/>
    <xf numFmtId="1" fontId="28" fillId="6" borderId="7" xfId="32" applyNumberFormat="1" applyFont="1" applyFill="1" applyBorder="1"/>
    <xf numFmtId="172" fontId="28" fillId="6" borderId="4" xfId="32" applyNumberFormat="1" applyFont="1" applyFill="1" applyBorder="1"/>
    <xf numFmtId="171" fontId="23" fillId="0" borderId="0" xfId="31" applyNumberFormat="1"/>
    <xf numFmtId="1" fontId="28" fillId="6" borderId="8" xfId="32" applyNumberFormat="1" applyFont="1" applyFill="1" applyBorder="1"/>
    <xf numFmtId="1" fontId="28" fillId="6" borderId="4" xfId="32" applyNumberFormat="1" applyFont="1" applyFill="1" applyBorder="1"/>
    <xf numFmtId="2" fontId="28" fillId="0" borderId="4" xfId="32" applyNumberFormat="1" applyFont="1" applyFill="1" applyBorder="1"/>
    <xf numFmtId="2" fontId="39" fillId="6" borderId="4" xfId="32" applyNumberFormat="1" applyFont="1" applyFill="1" applyBorder="1"/>
    <xf numFmtId="2" fontId="28" fillId="6" borderId="4" xfId="32" applyNumberFormat="1" applyFont="1" applyFill="1" applyBorder="1"/>
    <xf numFmtId="1" fontId="29" fillId="6" borderId="8" xfId="32" applyNumberFormat="1" applyFont="1" applyFill="1" applyBorder="1"/>
    <xf numFmtId="10" fontId="7" fillId="10" borderId="9" xfId="32" applyNumberFormat="1" applyFont="1" applyFill="1" applyBorder="1" applyProtection="1"/>
    <xf numFmtId="2" fontId="28" fillId="6" borderId="0" xfId="32" applyNumberFormat="1" applyFont="1" applyFill="1" applyBorder="1"/>
    <xf numFmtId="1" fontId="28" fillId="6" borderId="10" xfId="32" applyNumberFormat="1" applyFont="1" applyFill="1" applyBorder="1"/>
    <xf numFmtId="1" fontId="28" fillId="0" borderId="11" xfId="32" applyNumberFormat="1" applyFont="1" applyFill="1" applyBorder="1"/>
    <xf numFmtId="2" fontId="29" fillId="0" borderId="5" xfId="32" applyNumberFormat="1" applyFont="1" applyFill="1" applyBorder="1"/>
    <xf numFmtId="1" fontId="28" fillId="6" borderId="0" xfId="32" applyNumberFormat="1" applyFont="1" applyFill="1" applyBorder="1"/>
    <xf numFmtId="0" fontId="25" fillId="0" borderId="0" xfId="34" applyFont="1" applyFill="1" applyBorder="1"/>
    <xf numFmtId="1" fontId="28" fillId="6" borderId="12" xfId="32" applyNumberFormat="1" applyFont="1" applyFill="1" applyBorder="1"/>
    <xf numFmtId="2" fontId="28" fillId="6" borderId="13" xfId="32" applyNumberFormat="1" applyFont="1" applyFill="1" applyBorder="1"/>
    <xf numFmtId="0" fontId="30" fillId="0" borderId="0" xfId="34" applyFont="1"/>
    <xf numFmtId="171" fontId="28" fillId="6" borderId="4" xfId="32" applyNumberFormat="1" applyFont="1" applyFill="1" applyBorder="1"/>
    <xf numFmtId="1" fontId="28" fillId="0" borderId="10" xfId="32" applyNumberFormat="1" applyFont="1" applyFill="1" applyBorder="1"/>
    <xf numFmtId="1" fontId="28" fillId="0" borderId="0" xfId="32" applyNumberFormat="1" applyFont="1" applyFill="1" applyBorder="1"/>
    <xf numFmtId="0" fontId="24" fillId="8" borderId="14" xfId="34" applyFont="1" applyFill="1" applyBorder="1"/>
    <xf numFmtId="0" fontId="23" fillId="0" borderId="5" xfId="31" applyBorder="1"/>
    <xf numFmtId="2" fontId="23" fillId="0" borderId="5" xfId="31" applyNumberFormat="1" applyBorder="1"/>
    <xf numFmtId="0" fontId="40" fillId="11" borderId="5" xfId="31" applyFont="1" applyFill="1" applyBorder="1"/>
    <xf numFmtId="2" fontId="40" fillId="11" borderId="5" xfId="31" applyNumberFormat="1" applyFont="1" applyFill="1" applyBorder="1"/>
    <xf numFmtId="0" fontId="31" fillId="0" borderId="5" xfId="31" applyFont="1" applyBorder="1"/>
    <xf numFmtId="0" fontId="7" fillId="9" borderId="5" xfId="33" applyNumberFormat="1" applyFont="1" applyFill="1" applyBorder="1" applyAlignment="1">
      <alignment horizontal="center" wrapText="1"/>
    </xf>
    <xf numFmtId="170" fontId="22" fillId="0" borderId="0" xfId="36" applyNumberFormat="1"/>
    <xf numFmtId="0" fontId="41" fillId="0" borderId="0" xfId="29" applyFont="1"/>
    <xf numFmtId="10" fontId="2" fillId="12" borderId="0" xfId="29" applyNumberFormat="1" applyFont="1" applyFill="1" applyBorder="1"/>
    <xf numFmtId="0" fontId="2" fillId="12" borderId="16" xfId="29" applyFont="1" applyFill="1" applyBorder="1" applyAlignment="1">
      <alignment horizontal="center"/>
    </xf>
    <xf numFmtId="0" fontId="2" fillId="12" borderId="4" xfId="29" applyFont="1" applyFill="1" applyBorder="1" applyAlignment="1">
      <alignment horizontal="center"/>
    </xf>
    <xf numFmtId="0" fontId="42" fillId="0" borderId="0" xfId="0" applyFont="1" applyAlignment="1">
      <alignment horizontal="center"/>
    </xf>
    <xf numFmtId="0" fontId="0" fillId="13" borderId="0" xfId="0" applyFill="1"/>
    <xf numFmtId="0" fontId="43" fillId="13" borderId="0" xfId="0" applyFont="1" applyFill="1"/>
    <xf numFmtId="0" fontId="44" fillId="13" borderId="0" xfId="0" applyFont="1" applyFill="1"/>
    <xf numFmtId="0" fontId="0" fillId="14" borderId="0" xfId="0" applyFill="1"/>
    <xf numFmtId="0" fontId="44" fillId="14" borderId="0" xfId="0" applyFont="1" applyFill="1"/>
    <xf numFmtId="0" fontId="45" fillId="15" borderId="0" xfId="0" applyFont="1" applyFill="1"/>
    <xf numFmtId="171" fontId="45" fillId="15" borderId="0" xfId="0" applyNumberFormat="1" applyFont="1" applyFill="1"/>
    <xf numFmtId="0" fontId="46" fillId="0" borderId="17" xfId="29" applyFont="1" applyBorder="1"/>
    <xf numFmtId="0" fontId="1" fillId="18" borderId="5" xfId="29" applyFont="1" applyFill="1" applyBorder="1" applyAlignment="1">
      <alignment horizontal="center" vertical="center" wrapText="1"/>
    </xf>
    <xf numFmtId="0" fontId="31" fillId="19" borderId="0" xfId="31" applyFont="1" applyFill="1"/>
    <xf numFmtId="0" fontId="31" fillId="20" borderId="0" xfId="31" applyFont="1" applyFill="1"/>
    <xf numFmtId="0" fontId="13" fillId="0" borderId="0" xfId="29" applyFont="1"/>
    <xf numFmtId="0" fontId="32" fillId="0" borderId="14" xfId="29" applyFont="1" applyBorder="1" applyAlignment="1">
      <alignment horizontal="center" vertical="center" wrapText="1"/>
    </xf>
    <xf numFmtId="171" fontId="21" fillId="0" borderId="18" xfId="10" applyNumberFormat="1" applyFont="1" applyFill="1" applyBorder="1" applyAlignment="1" applyProtection="1">
      <alignment wrapText="1"/>
      <protection locked="0"/>
    </xf>
    <xf numFmtId="171" fontId="21" fillId="0" borderId="18" xfId="10" applyNumberFormat="1" applyFont="1" applyBorder="1" applyAlignment="1" applyProtection="1">
      <protection locked="0"/>
    </xf>
    <xf numFmtId="171" fontId="21" fillId="0" borderId="18" xfId="10" applyNumberFormat="1" applyFont="1" applyFill="1" applyBorder="1" applyAlignment="1" applyProtection="1">
      <protection locked="0"/>
    </xf>
    <xf numFmtId="171" fontId="17" fillId="0" borderId="19" xfId="0" applyNumberFormat="1" applyFont="1" applyFill="1" applyBorder="1" applyAlignment="1" applyProtection="1">
      <alignment horizontal="right" wrapText="1"/>
      <protection locked="0"/>
    </xf>
    <xf numFmtId="171" fontId="16" fillId="0" borderId="19" xfId="0" applyNumberFormat="1" applyFont="1" applyFill="1" applyBorder="1" applyAlignment="1" applyProtection="1">
      <alignment horizontal="right" wrapText="1"/>
    </xf>
    <xf numFmtId="171" fontId="17" fillId="0" borderId="19" xfId="0" applyNumberFormat="1" applyFont="1" applyFill="1" applyBorder="1" applyAlignment="1" applyProtection="1">
      <alignment horizontal="right" wrapText="1"/>
    </xf>
    <xf numFmtId="9" fontId="2" fillId="13" borderId="5" xfId="36" applyNumberFormat="1" applyFont="1" applyFill="1" applyBorder="1" applyAlignment="1">
      <alignment horizontal="right"/>
    </xf>
    <xf numFmtId="0" fontId="2" fillId="12" borderId="20" xfId="29" applyFont="1" applyFill="1" applyBorder="1" applyAlignment="1">
      <alignment horizontal="center"/>
    </xf>
    <xf numFmtId="0" fontId="2" fillId="12" borderId="7" xfId="29" applyFont="1" applyFill="1" applyBorder="1" applyAlignment="1">
      <alignment horizontal="center"/>
    </xf>
    <xf numFmtId="170" fontId="13" fillId="17" borderId="0" xfId="29" applyNumberFormat="1" applyFont="1" applyFill="1" applyBorder="1"/>
    <xf numFmtId="0" fontId="2" fillId="0" borderId="0" xfId="29" applyFont="1" applyBorder="1"/>
    <xf numFmtId="0" fontId="1" fillId="13" borderId="4" xfId="29" applyFont="1" applyFill="1" applyBorder="1"/>
    <xf numFmtId="171" fontId="35" fillId="13" borderId="18" xfId="10" applyNumberFormat="1" applyFont="1" applyFill="1" applyBorder="1" applyAlignment="1"/>
    <xf numFmtId="171" fontId="35" fillId="13" borderId="18" xfId="10" applyNumberFormat="1" applyFont="1" applyFill="1" applyBorder="1" applyAlignment="1">
      <alignment horizontal="right"/>
    </xf>
    <xf numFmtId="171" fontId="21" fillId="13" borderId="18" xfId="10" applyNumberFormat="1" applyFont="1" applyFill="1" applyBorder="1" applyAlignment="1"/>
    <xf numFmtId="0" fontId="1" fillId="13" borderId="5" xfId="29" applyFont="1" applyFill="1" applyBorder="1"/>
    <xf numFmtId="171" fontId="21" fillId="13" borderId="19" xfId="10" applyNumberFormat="1" applyFont="1" applyFill="1" applyBorder="1" applyAlignment="1"/>
    <xf numFmtId="0" fontId="1" fillId="18" borderId="5" xfId="29" applyFont="1" applyFill="1" applyBorder="1" applyAlignment="1">
      <alignment horizontal="left" vertical="center"/>
    </xf>
    <xf numFmtId="0" fontId="13" fillId="17" borderId="0" xfId="29" applyFont="1" applyFill="1" applyBorder="1" applyAlignment="1">
      <alignment horizontal="left"/>
    </xf>
    <xf numFmtId="0" fontId="1" fillId="12" borderId="0" xfId="29" applyFont="1" applyFill="1" applyBorder="1" applyAlignment="1">
      <alignment horizontal="left"/>
    </xf>
    <xf numFmtId="0" fontId="2" fillId="0" borderId="0" xfId="29" applyFont="1" applyAlignment="1">
      <alignment horizontal="left"/>
    </xf>
    <xf numFmtId="0" fontId="2" fillId="13" borderId="5" xfId="29" applyNumberFormat="1" applyFont="1" applyFill="1" applyBorder="1" applyAlignment="1">
      <alignment horizontal="left" wrapText="1"/>
    </xf>
    <xf numFmtId="0" fontId="47" fillId="21" borderId="5" xfId="29" applyFont="1" applyFill="1" applyBorder="1"/>
    <xf numFmtId="174" fontId="48" fillId="21" borderId="5" xfId="10" applyNumberFormat="1" applyFont="1" applyFill="1" applyBorder="1" applyAlignment="1">
      <alignment horizontal="center"/>
    </xf>
    <xf numFmtId="172" fontId="28" fillId="0" borderId="0" xfId="32" applyNumberFormat="1" applyFont="1" applyFill="1" applyBorder="1"/>
    <xf numFmtId="2" fontId="23" fillId="0" borderId="0" xfId="31" applyNumberFormat="1" applyFill="1"/>
    <xf numFmtId="0" fontId="23" fillId="0" borderId="0" xfId="31" applyFill="1"/>
    <xf numFmtId="172" fontId="28" fillId="0" borderId="4" xfId="32" applyNumberFormat="1" applyFont="1" applyFill="1" applyBorder="1"/>
    <xf numFmtId="2" fontId="39" fillId="0" borderId="4" xfId="32" applyNumberFormat="1" applyFont="1" applyFill="1" applyBorder="1"/>
    <xf numFmtId="2" fontId="28" fillId="0" borderId="0" xfId="32" applyNumberFormat="1" applyFont="1" applyFill="1" applyBorder="1"/>
    <xf numFmtId="171" fontId="28" fillId="0" borderId="4" xfId="32" applyNumberFormat="1" applyFont="1" applyFill="1" applyBorder="1"/>
    <xf numFmtId="171" fontId="23" fillId="0" borderId="0" xfId="31" applyNumberFormat="1" applyFill="1"/>
    <xf numFmtId="171" fontId="28" fillId="0" borderId="0" xfId="32" applyNumberFormat="1" applyFont="1" applyFill="1" applyBorder="1"/>
    <xf numFmtId="171" fontId="29" fillId="0" borderId="5" xfId="32" applyNumberFormat="1" applyFont="1" applyFill="1" applyBorder="1"/>
    <xf numFmtId="171" fontId="28" fillId="6" borderId="13" xfId="32" applyNumberFormat="1" applyFont="1" applyFill="1" applyBorder="1"/>
    <xf numFmtId="171" fontId="28" fillId="0" borderId="13" xfId="32" applyNumberFormat="1" applyFont="1" applyFill="1" applyBorder="1"/>
    <xf numFmtId="171" fontId="28" fillId="6" borderId="0" xfId="32" applyNumberFormat="1" applyFont="1" applyFill="1" applyBorder="1"/>
    <xf numFmtId="171" fontId="25" fillId="0" borderId="0" xfId="34" applyNumberFormat="1" applyFont="1" applyFill="1" applyBorder="1"/>
    <xf numFmtId="171" fontId="29" fillId="0" borderId="0" xfId="32" applyNumberFormat="1" applyFont="1" applyFill="1" applyBorder="1"/>
    <xf numFmtId="171" fontId="23" fillId="0" borderId="5" xfId="31" applyNumberFormat="1" applyBorder="1"/>
    <xf numFmtId="171" fontId="40" fillId="11" borderId="5" xfId="31" applyNumberFormat="1" applyFont="1" applyFill="1" applyBorder="1"/>
    <xf numFmtId="171" fontId="49" fillId="19" borderId="0" xfId="31" applyNumberFormat="1" applyFont="1" applyFill="1"/>
    <xf numFmtId="171" fontId="31" fillId="20" borderId="0" xfId="31" applyNumberFormat="1" applyFont="1" applyFill="1"/>
    <xf numFmtId="171" fontId="31" fillId="0" borderId="5" xfId="31" applyNumberFormat="1" applyFont="1" applyBorder="1"/>
    <xf numFmtId="171" fontId="17" fillId="0" borderId="16" xfId="0" applyNumberFormat="1" applyFont="1" applyFill="1" applyBorder="1" applyAlignment="1" applyProtection="1">
      <alignment horizontal="right" wrapText="1"/>
      <protection locked="0"/>
    </xf>
    <xf numFmtId="171" fontId="16" fillId="0" borderId="16" xfId="0" applyNumberFormat="1" applyFont="1" applyFill="1" applyBorder="1" applyAlignment="1" applyProtection="1">
      <alignment horizontal="right" wrapText="1"/>
    </xf>
    <xf numFmtId="171" fontId="17" fillId="0" borderId="16" xfId="0" applyNumberFormat="1" applyFont="1" applyFill="1" applyBorder="1" applyAlignment="1" applyProtection="1">
      <alignment horizontal="right" wrapText="1"/>
    </xf>
    <xf numFmtId="171" fontId="17" fillId="0" borderId="5" xfId="0" applyNumberFormat="1" applyFont="1" applyFill="1" applyBorder="1" applyAlignment="1" applyProtection="1">
      <alignment horizontal="right" wrapText="1"/>
      <protection locked="0"/>
    </xf>
    <xf numFmtId="171" fontId="16" fillId="0" borderId="5" xfId="0" applyNumberFormat="1" applyFont="1" applyFill="1" applyBorder="1" applyAlignment="1" applyProtection="1">
      <alignment horizontal="right" wrapText="1"/>
    </xf>
    <xf numFmtId="171" fontId="17" fillId="0" borderId="5" xfId="0" applyNumberFormat="1" applyFont="1" applyFill="1" applyBorder="1" applyAlignment="1" applyProtection="1">
      <alignment horizontal="right" wrapText="1"/>
    </xf>
    <xf numFmtId="171" fontId="17" fillId="0" borderId="22" xfId="0" applyNumberFormat="1" applyFont="1" applyFill="1" applyBorder="1" applyAlignment="1" applyProtection="1">
      <alignment horizontal="right" wrapText="1"/>
      <protection locked="0"/>
    </xf>
    <xf numFmtId="171" fontId="17" fillId="0" borderId="23" xfId="0" applyNumberFormat="1" applyFont="1" applyFill="1" applyBorder="1" applyAlignment="1" applyProtection="1">
      <alignment horizontal="right" wrapText="1"/>
      <protection locked="0"/>
    </xf>
    <xf numFmtId="171" fontId="17" fillId="0" borderId="14" xfId="0" applyNumberFormat="1" applyFont="1" applyFill="1" applyBorder="1" applyAlignment="1" applyProtection="1">
      <alignment horizontal="right" wrapText="1"/>
      <protection locked="0"/>
    </xf>
    <xf numFmtId="171" fontId="17" fillId="0" borderId="15" xfId="0" applyNumberFormat="1" applyFont="1" applyFill="1" applyBorder="1" applyAlignment="1" applyProtection="1">
      <alignment horizontal="right" wrapText="1"/>
      <protection locked="0"/>
    </xf>
    <xf numFmtId="171" fontId="17" fillId="0" borderId="20" xfId="0" applyNumberFormat="1" applyFont="1" applyFill="1" applyBorder="1" applyAlignment="1" applyProtection="1">
      <alignment horizontal="right" wrapText="1"/>
      <protection locked="0"/>
    </xf>
    <xf numFmtId="171" fontId="17" fillId="0" borderId="24" xfId="0" applyNumberFormat="1" applyFont="1" applyFill="1" applyBorder="1" applyAlignment="1" applyProtection="1">
      <alignment horizontal="right" wrapText="1"/>
      <protection locked="0"/>
    </xf>
    <xf numFmtId="0" fontId="13" fillId="7" borderId="25" xfId="0" applyFont="1" applyFill="1" applyBorder="1" applyAlignment="1" applyProtection="1">
      <alignment horizontal="center"/>
      <protection locked="0"/>
    </xf>
    <xf numFmtId="0" fontId="13" fillId="7" borderId="0" xfId="0" applyFont="1" applyFill="1" applyBorder="1" applyAlignment="1" applyProtection="1">
      <alignment horizontal="center"/>
      <protection locked="0"/>
    </xf>
    <xf numFmtId="0" fontId="13" fillId="7" borderId="14" xfId="0" applyFont="1" applyFill="1" applyBorder="1" applyAlignment="1" applyProtection="1">
      <alignment horizontal="center"/>
      <protection locked="0"/>
    </xf>
    <xf numFmtId="2" fontId="17" fillId="0" borderId="15" xfId="0" applyNumberFormat="1" applyFont="1" applyFill="1" applyBorder="1" applyAlignment="1" applyProtection="1">
      <alignment horizontal="right" wrapText="1"/>
      <protection locked="0"/>
    </xf>
    <xf numFmtId="2" fontId="17" fillId="0" borderId="20" xfId="0" applyNumberFormat="1" applyFont="1" applyFill="1" applyBorder="1" applyAlignment="1" applyProtection="1">
      <alignment horizontal="right" wrapText="1"/>
      <protection locked="0"/>
    </xf>
    <xf numFmtId="2" fontId="17" fillId="0" borderId="24" xfId="0" applyNumberFormat="1" applyFont="1" applyFill="1" applyBorder="1" applyAlignment="1" applyProtection="1">
      <alignment horizontal="right" wrapText="1"/>
      <protection locked="0"/>
    </xf>
    <xf numFmtId="171" fontId="16" fillId="0" borderId="26" xfId="0" applyNumberFormat="1" applyFont="1" applyFill="1" applyBorder="1" applyAlignment="1" applyProtection="1">
      <alignment horizontal="right" wrapText="1"/>
      <protection locked="0"/>
    </xf>
    <xf numFmtId="171" fontId="16" fillId="0" borderId="21" xfId="0" applyNumberFormat="1" applyFont="1" applyFill="1" applyBorder="1" applyAlignment="1" applyProtection="1">
      <alignment horizontal="right" wrapText="1"/>
      <protection locked="0"/>
    </xf>
    <xf numFmtId="171" fontId="17" fillId="0" borderId="27" xfId="0" applyNumberFormat="1" applyFont="1" applyFill="1" applyBorder="1" applyAlignment="1" applyProtection="1">
      <alignment horizontal="right" wrapText="1"/>
      <protection locked="0"/>
    </xf>
    <xf numFmtId="171" fontId="17" fillId="0" borderId="25" xfId="0" applyNumberFormat="1" applyFont="1" applyFill="1" applyBorder="1" applyAlignment="1" applyProtection="1">
      <alignment horizontal="right" wrapText="1"/>
      <protection locked="0"/>
    </xf>
    <xf numFmtId="171" fontId="17" fillId="0" borderId="21" xfId="0" applyNumberFormat="1" applyFont="1" applyFill="1" applyBorder="1" applyAlignment="1" applyProtection="1">
      <alignment horizontal="right" wrapText="1"/>
      <protection locked="0"/>
    </xf>
    <xf numFmtId="171" fontId="17" fillId="0" borderId="28" xfId="0" applyNumberFormat="1" applyFont="1" applyFill="1" applyBorder="1" applyAlignment="1" applyProtection="1">
      <alignment horizontal="right" wrapText="1"/>
      <protection locked="0"/>
    </xf>
    <xf numFmtId="0" fontId="13" fillId="7" borderId="29" xfId="0" applyFont="1" applyFill="1" applyBorder="1" applyAlignment="1" applyProtection="1">
      <alignment horizontal="center"/>
      <protection locked="0"/>
    </xf>
    <xf numFmtId="2" fontId="17" fillId="0" borderId="30" xfId="0" applyNumberFormat="1" applyFont="1" applyFill="1" applyBorder="1" applyAlignment="1" applyProtection="1">
      <alignment horizontal="right" wrapText="1"/>
      <protection locked="0"/>
    </xf>
    <xf numFmtId="171" fontId="17" fillId="0" borderId="29" xfId="0" applyNumberFormat="1" applyFont="1" applyFill="1" applyBorder="1" applyAlignment="1" applyProtection="1">
      <alignment horizontal="right" wrapText="1"/>
      <protection locked="0"/>
    </xf>
    <xf numFmtId="171" fontId="17" fillId="0" borderId="30" xfId="0" applyNumberFormat="1" applyFont="1" applyFill="1" applyBorder="1" applyAlignment="1" applyProtection="1">
      <alignment horizontal="right" wrapText="1"/>
      <protection locked="0"/>
    </xf>
    <xf numFmtId="171" fontId="17" fillId="0" borderId="31" xfId="0" applyNumberFormat="1" applyFont="1" applyFill="1" applyBorder="1" applyAlignment="1" applyProtection="1">
      <alignment horizontal="right" wrapText="1"/>
      <protection locked="0"/>
    </xf>
    <xf numFmtId="171" fontId="16" fillId="0" borderId="31" xfId="0" applyNumberFormat="1" applyFont="1" applyFill="1" applyBorder="1" applyAlignment="1" applyProtection="1">
      <alignment horizontal="right" wrapText="1"/>
    </xf>
    <xf numFmtId="171" fontId="17" fillId="0" borderId="31" xfId="0" applyNumberFormat="1" applyFont="1" applyFill="1" applyBorder="1" applyAlignment="1" applyProtection="1">
      <alignment horizontal="right" wrapText="1"/>
    </xf>
    <xf numFmtId="171" fontId="16" fillId="0" borderId="28" xfId="0" applyNumberFormat="1" applyFont="1" applyFill="1" applyBorder="1" applyAlignment="1" applyProtection="1">
      <alignment horizontal="right" wrapText="1"/>
      <protection locked="0"/>
    </xf>
    <xf numFmtId="0" fontId="9" fillId="0" borderId="0" xfId="0" applyFont="1" applyProtection="1">
      <protection locked="0"/>
    </xf>
    <xf numFmtId="0" fontId="0" fillId="0" borderId="0" xfId="0" applyProtection="1">
      <protection locked="0"/>
    </xf>
    <xf numFmtId="0" fontId="10" fillId="0" borderId="0" xfId="0" applyFont="1" applyProtection="1">
      <protection locked="0"/>
    </xf>
    <xf numFmtId="0" fontId="11" fillId="0" borderId="0" xfId="0" applyFont="1" applyProtection="1">
      <protection locked="0"/>
    </xf>
    <xf numFmtId="0" fontId="12" fillId="0" borderId="0" xfId="0" applyFont="1" applyProtection="1">
      <protection locked="0"/>
    </xf>
    <xf numFmtId="0" fontId="17" fillId="0" borderId="6" xfId="0" applyFont="1" applyFill="1" applyBorder="1" applyAlignment="1" applyProtection="1">
      <alignment horizontal="left" vertical="top" wrapText="1" indent="2"/>
      <protection locked="0"/>
    </xf>
    <xf numFmtId="0" fontId="17" fillId="0" borderId="32" xfId="0" applyFont="1" applyFill="1" applyBorder="1" applyAlignment="1" applyProtection="1">
      <alignment horizontal="left" vertical="top" wrapText="1" indent="2"/>
      <protection locked="0"/>
    </xf>
    <xf numFmtId="0" fontId="17" fillId="0" borderId="8" xfId="0" applyFont="1" applyFill="1" applyBorder="1" applyAlignment="1" applyProtection="1">
      <alignment horizontal="left" vertical="top" wrapText="1" indent="2"/>
      <protection locked="0"/>
    </xf>
    <xf numFmtId="0" fontId="16" fillId="0" borderId="8" xfId="0" applyFont="1" applyFill="1" applyBorder="1" applyAlignment="1" applyProtection="1">
      <alignment horizontal="left" vertical="top" wrapText="1" indent="2"/>
      <protection locked="0"/>
    </xf>
    <xf numFmtId="0" fontId="17" fillId="0" borderId="8" xfId="0" applyFont="1" applyFill="1" applyBorder="1" applyAlignment="1" applyProtection="1">
      <alignment wrapText="1"/>
      <protection locked="0"/>
    </xf>
    <xf numFmtId="0" fontId="17" fillId="0" borderId="8" xfId="0" applyFont="1" applyFill="1" applyBorder="1" applyAlignment="1" applyProtection="1">
      <alignment vertical="top" wrapText="1"/>
      <protection locked="0"/>
    </xf>
    <xf numFmtId="0" fontId="18" fillId="0" borderId="8" xfId="0" applyFont="1" applyFill="1" applyBorder="1" applyAlignment="1" applyProtection="1">
      <alignment horizontal="left" vertical="top" wrapText="1"/>
      <protection locked="0"/>
    </xf>
    <xf numFmtId="0" fontId="17" fillId="0" borderId="33" xfId="0" applyFont="1" applyFill="1" applyBorder="1" applyAlignment="1" applyProtection="1">
      <alignment horizontal="left" vertical="top" wrapText="1" indent="2"/>
      <protection locked="0"/>
    </xf>
    <xf numFmtId="171" fontId="21" fillId="0" borderId="0" xfId="0" applyNumberFormat="1" applyFont="1" applyProtection="1">
      <protection locked="0"/>
    </xf>
    <xf numFmtId="0" fontId="22" fillId="0" borderId="0" xfId="12" applyProtection="1">
      <protection locked="0"/>
    </xf>
    <xf numFmtId="0" fontId="19" fillId="0" borderId="0" xfId="12" applyFont="1" applyFill="1" applyBorder="1" applyAlignment="1" applyProtection="1">
      <alignment wrapText="1"/>
      <protection locked="0"/>
    </xf>
    <xf numFmtId="1" fontId="9" fillId="0" borderId="0" xfId="0" applyNumberFormat="1" applyFont="1" applyFill="1" applyBorder="1" applyProtection="1">
      <protection locked="0"/>
    </xf>
    <xf numFmtId="1" fontId="0" fillId="0" borderId="0" xfId="0" applyNumberFormat="1" applyFill="1" applyBorder="1" applyProtection="1">
      <protection locked="0"/>
    </xf>
    <xf numFmtId="0" fontId="20" fillId="0" borderId="0" xfId="0" applyFont="1" applyProtection="1">
      <protection locked="0"/>
    </xf>
    <xf numFmtId="171" fontId="17" fillId="0" borderId="4" xfId="0" applyNumberFormat="1" applyFont="1" applyFill="1" applyBorder="1" applyAlignment="1" applyProtection="1">
      <alignment horizontal="right" wrapText="1"/>
    </xf>
    <xf numFmtId="0" fontId="16" fillId="22" borderId="34" xfId="0" applyFont="1" applyFill="1" applyBorder="1" applyAlignment="1" applyProtection="1">
      <alignment vertical="top" wrapText="1"/>
      <protection locked="0"/>
    </xf>
    <xf numFmtId="171" fontId="16" fillId="22" borderId="35" xfId="0" applyNumberFormat="1" applyFont="1" applyFill="1" applyBorder="1" applyAlignment="1" applyProtection="1">
      <alignment horizontal="right" wrapText="1"/>
    </xf>
    <xf numFmtId="171" fontId="16" fillId="22" borderId="36" xfId="0" applyNumberFormat="1" applyFont="1" applyFill="1" applyBorder="1" applyAlignment="1" applyProtection="1">
      <alignment horizontal="right" wrapText="1"/>
    </xf>
    <xf numFmtId="171" fontId="16" fillId="22" borderId="37" xfId="0" applyNumberFormat="1" applyFont="1" applyFill="1" applyBorder="1" applyAlignment="1" applyProtection="1">
      <alignment horizontal="right" wrapText="1"/>
    </xf>
    <xf numFmtId="171" fontId="16" fillId="22" borderId="38" xfId="0" applyNumberFormat="1" applyFont="1" applyFill="1" applyBorder="1" applyAlignment="1" applyProtection="1">
      <alignment horizontal="right" wrapText="1"/>
    </xf>
    <xf numFmtId="0" fontId="16" fillId="23" borderId="34" xfId="0" applyFont="1" applyFill="1" applyBorder="1" applyAlignment="1" applyProtection="1">
      <alignment vertical="top" wrapText="1"/>
      <protection locked="0"/>
    </xf>
    <xf numFmtId="171" fontId="16" fillId="23" borderId="39" xfId="0" applyNumberFormat="1" applyFont="1" applyFill="1" applyBorder="1" applyAlignment="1" applyProtection="1">
      <alignment horizontal="right" wrapText="1"/>
    </xf>
    <xf numFmtId="171" fontId="16" fillId="23" borderId="35" xfId="0" applyNumberFormat="1" applyFont="1" applyFill="1" applyBorder="1" applyAlignment="1" applyProtection="1">
      <alignment horizontal="right" wrapText="1"/>
    </xf>
    <xf numFmtId="171" fontId="16" fillId="23" borderId="40" xfId="0" applyNumberFormat="1" applyFont="1" applyFill="1" applyBorder="1" applyAlignment="1" applyProtection="1">
      <alignment horizontal="right" wrapText="1"/>
    </xf>
    <xf numFmtId="171" fontId="16" fillId="23" borderId="41" xfId="0" applyNumberFormat="1" applyFont="1" applyFill="1" applyBorder="1" applyAlignment="1" applyProtection="1">
      <alignment horizontal="right" wrapText="1"/>
    </xf>
    <xf numFmtId="0" fontId="32" fillId="23" borderId="34" xfId="0" applyFont="1" applyFill="1" applyBorder="1" applyAlignment="1" applyProtection="1">
      <alignment horizontal="left" vertical="top" wrapText="1" indent="1"/>
      <protection locked="0"/>
    </xf>
    <xf numFmtId="171" fontId="32" fillId="23" borderId="35" xfId="0" applyNumberFormat="1" applyFont="1" applyFill="1" applyBorder="1" applyAlignment="1" applyProtection="1">
      <alignment wrapText="1"/>
    </xf>
    <xf numFmtId="171" fontId="32" fillId="23" borderId="36" xfId="0" applyNumberFormat="1" applyFont="1" applyFill="1" applyBorder="1" applyAlignment="1" applyProtection="1">
      <alignment wrapText="1"/>
    </xf>
    <xf numFmtId="171" fontId="32" fillId="23" borderId="37" xfId="0" applyNumberFormat="1" applyFont="1" applyFill="1" applyBorder="1" applyAlignment="1" applyProtection="1">
      <alignment wrapText="1"/>
    </xf>
    <xf numFmtId="171" fontId="32" fillId="23" borderId="38" xfId="0" applyNumberFormat="1" applyFont="1" applyFill="1" applyBorder="1" applyAlignment="1" applyProtection="1">
      <alignment wrapText="1"/>
    </xf>
    <xf numFmtId="171" fontId="16" fillId="0" borderId="22" xfId="0" applyNumberFormat="1" applyFont="1" applyFill="1" applyBorder="1" applyAlignment="1" applyProtection="1">
      <alignment horizontal="right" wrapText="1"/>
      <protection locked="0"/>
    </xf>
    <xf numFmtId="171" fontId="17" fillId="0" borderId="42" xfId="0" applyNumberFormat="1" applyFont="1" applyFill="1" applyBorder="1" applyAlignment="1" applyProtection="1">
      <alignment horizontal="right" wrapText="1"/>
      <protection locked="0"/>
    </xf>
    <xf numFmtId="171" fontId="16" fillId="0" borderId="42" xfId="0" applyNumberFormat="1" applyFont="1" applyFill="1" applyBorder="1" applyAlignment="1" applyProtection="1">
      <alignment horizontal="right" wrapText="1"/>
    </xf>
    <xf numFmtId="171" fontId="17" fillId="0" borderId="42" xfId="0" applyNumberFormat="1" applyFont="1" applyFill="1" applyBorder="1" applyAlignment="1" applyProtection="1">
      <alignment horizontal="right" wrapText="1"/>
    </xf>
    <xf numFmtId="171" fontId="21" fillId="0" borderId="0" xfId="0" applyNumberFormat="1" applyFont="1" applyBorder="1" applyProtection="1">
      <protection locked="0"/>
    </xf>
    <xf numFmtId="0" fontId="13" fillId="7" borderId="43" xfId="0" applyFont="1" applyFill="1" applyBorder="1" applyAlignment="1" applyProtection="1">
      <alignment horizontal="center"/>
      <protection locked="0"/>
    </xf>
    <xf numFmtId="171" fontId="17" fillId="0" borderId="44" xfId="0" applyNumberFormat="1" applyFont="1" applyFill="1" applyBorder="1" applyAlignment="1" applyProtection="1">
      <alignment horizontal="right" wrapText="1"/>
      <protection locked="0"/>
    </xf>
    <xf numFmtId="171" fontId="32" fillId="23" borderId="45" xfId="0" applyNumberFormat="1" applyFont="1" applyFill="1" applyBorder="1" applyAlignment="1" applyProtection="1">
      <alignment wrapText="1"/>
    </xf>
    <xf numFmtId="171" fontId="17" fillId="0" borderId="43" xfId="0" applyNumberFormat="1" applyFont="1" applyFill="1" applyBorder="1" applyAlignment="1" applyProtection="1">
      <alignment horizontal="right" wrapText="1"/>
      <protection locked="0"/>
    </xf>
    <xf numFmtId="171" fontId="16" fillId="22" borderId="45" xfId="0" applyNumberFormat="1" applyFont="1" applyFill="1" applyBorder="1" applyAlignment="1" applyProtection="1">
      <alignment horizontal="right" wrapText="1"/>
    </xf>
    <xf numFmtId="171" fontId="16" fillId="0" borderId="43" xfId="0" applyNumberFormat="1" applyFont="1" applyFill="1" applyBorder="1" applyAlignment="1" applyProtection="1">
      <alignment horizontal="right" wrapText="1"/>
      <protection locked="0"/>
    </xf>
    <xf numFmtId="171" fontId="16" fillId="0" borderId="14" xfId="0" applyNumberFormat="1" applyFont="1" applyFill="1" applyBorder="1" applyAlignment="1" applyProtection="1">
      <alignment horizontal="right" wrapText="1"/>
      <protection locked="0"/>
    </xf>
    <xf numFmtId="171" fontId="16" fillId="23" borderId="45" xfId="0" applyNumberFormat="1" applyFont="1" applyFill="1" applyBorder="1" applyAlignment="1" applyProtection="1">
      <alignment horizontal="right" wrapText="1"/>
    </xf>
    <xf numFmtId="171" fontId="16" fillId="23" borderId="37" xfId="0" applyNumberFormat="1" applyFont="1" applyFill="1" applyBorder="1" applyAlignment="1" applyProtection="1">
      <alignment horizontal="right" wrapText="1"/>
    </xf>
    <xf numFmtId="171" fontId="16" fillId="23" borderId="38" xfId="0" applyNumberFormat="1" applyFont="1" applyFill="1" applyBorder="1" applyAlignment="1" applyProtection="1">
      <alignment horizontal="right" wrapText="1"/>
    </xf>
    <xf numFmtId="171" fontId="17" fillId="0" borderId="46" xfId="0" applyNumberFormat="1" applyFont="1" applyFill="1" applyBorder="1" applyAlignment="1" applyProtection="1">
      <alignment horizontal="right" wrapText="1"/>
      <protection locked="0"/>
    </xf>
    <xf numFmtId="171" fontId="17" fillId="0" borderId="47" xfId="0" applyNumberFormat="1" applyFont="1" applyFill="1" applyBorder="1" applyAlignment="1" applyProtection="1">
      <alignment horizontal="right" wrapText="1"/>
      <protection locked="0"/>
    </xf>
    <xf numFmtId="171" fontId="17" fillId="0" borderId="48" xfId="0" applyNumberFormat="1" applyFont="1" applyFill="1" applyBorder="1" applyAlignment="1" applyProtection="1">
      <alignment horizontal="right" wrapText="1"/>
      <protection locked="0"/>
    </xf>
    <xf numFmtId="0" fontId="12" fillId="22" borderId="5" xfId="12" applyFont="1" applyFill="1" applyBorder="1" applyAlignment="1" applyProtection="1">
      <alignment wrapText="1"/>
      <protection locked="0"/>
    </xf>
    <xf numFmtId="171" fontId="12" fillId="22" borderId="5" xfId="12" applyNumberFormat="1" applyFont="1" applyFill="1" applyBorder="1" applyProtection="1">
      <protection locked="0"/>
    </xf>
    <xf numFmtId="171" fontId="17" fillId="19" borderId="31" xfId="0" applyNumberFormat="1" applyFont="1" applyFill="1" applyBorder="1" applyAlignment="1" applyProtection="1">
      <alignment horizontal="center" wrapText="1"/>
    </xf>
    <xf numFmtId="171" fontId="16" fillId="19" borderId="29" xfId="0" applyNumberFormat="1" applyFont="1" applyFill="1" applyBorder="1" applyAlignment="1" applyProtection="1">
      <alignment horizontal="center" wrapText="1"/>
    </xf>
    <xf numFmtId="0" fontId="13" fillId="7" borderId="44" xfId="0" applyFont="1" applyFill="1" applyBorder="1" applyAlignment="1" applyProtection="1">
      <alignment horizontal="center" wrapText="1"/>
      <protection locked="0"/>
    </xf>
    <xf numFmtId="0" fontId="13" fillId="7" borderId="30" xfId="0" applyFont="1" applyFill="1" applyBorder="1" applyAlignment="1" applyProtection="1">
      <alignment horizontal="center" wrapText="1"/>
      <protection locked="0"/>
    </xf>
    <xf numFmtId="0" fontId="13" fillId="7" borderId="49" xfId="0" applyFont="1" applyFill="1" applyBorder="1" applyAlignment="1" applyProtection="1">
      <alignment horizontal="center" wrapText="1"/>
      <protection locked="0"/>
    </xf>
    <xf numFmtId="0" fontId="13" fillId="7" borderId="24" xfId="0" applyFont="1" applyFill="1" applyBorder="1" applyAlignment="1" applyProtection="1">
      <alignment horizontal="center" wrapText="1"/>
      <protection locked="0"/>
    </xf>
    <xf numFmtId="3" fontId="17" fillId="0" borderId="14" xfId="0" applyNumberFormat="1" applyFont="1" applyBorder="1" applyAlignment="1" applyProtection="1">
      <alignment horizontal="right" wrapText="1"/>
      <protection locked="0"/>
    </xf>
    <xf numFmtId="0" fontId="38" fillId="0" borderId="0" xfId="0" applyFont="1" applyProtection="1">
      <protection locked="0"/>
    </xf>
    <xf numFmtId="0" fontId="47" fillId="16" borderId="0" xfId="29" applyFont="1" applyFill="1"/>
    <xf numFmtId="0" fontId="51" fillId="17" borderId="21" xfId="29" applyFont="1" applyFill="1" applyBorder="1" applyAlignment="1">
      <alignment horizontal="left"/>
    </xf>
    <xf numFmtId="170" fontId="51" fillId="17" borderId="21" xfId="29" applyNumberFormat="1" applyFont="1" applyFill="1" applyBorder="1"/>
    <xf numFmtId="0" fontId="51" fillId="17" borderId="5" xfId="29" applyFont="1" applyFill="1" applyBorder="1" applyAlignment="1">
      <alignment horizontal="left"/>
    </xf>
    <xf numFmtId="170" fontId="51" fillId="17" borderId="5" xfId="29" applyNumberFormat="1" applyFont="1" applyFill="1" applyBorder="1"/>
    <xf numFmtId="0" fontId="1" fillId="13" borderId="7" xfId="29" applyFont="1" applyFill="1" applyBorder="1"/>
    <xf numFmtId="171" fontId="35" fillId="13" borderId="53" xfId="10" applyNumberFormat="1" applyFont="1" applyFill="1" applyBorder="1" applyAlignment="1"/>
    <xf numFmtId="0" fontId="2" fillId="0" borderId="5" xfId="29" applyFont="1" applyBorder="1"/>
    <xf numFmtId="0" fontId="1" fillId="13" borderId="14" xfId="29" applyFont="1" applyFill="1" applyBorder="1" applyAlignment="1">
      <alignment horizontal="center" vertical="center"/>
    </xf>
    <xf numFmtId="0" fontId="1" fillId="13" borderId="14" xfId="29" applyFont="1" applyFill="1" applyBorder="1" applyAlignment="1">
      <alignment horizontal="center" vertical="center" wrapText="1"/>
    </xf>
    <xf numFmtId="0" fontId="1" fillId="0" borderId="54" xfId="29" applyFont="1" applyBorder="1"/>
    <xf numFmtId="171" fontId="35" fillId="0" borderId="55" xfId="10" applyNumberFormat="1" applyFont="1" applyFill="1" applyBorder="1" applyAlignment="1" applyProtection="1">
      <alignment wrapText="1"/>
      <protection locked="0"/>
    </xf>
    <xf numFmtId="171" fontId="35" fillId="0" borderId="56" xfId="10" applyNumberFormat="1" applyFont="1" applyFill="1" applyBorder="1" applyAlignment="1" applyProtection="1">
      <alignment wrapText="1"/>
      <protection locked="0"/>
    </xf>
    <xf numFmtId="0" fontId="2" fillId="0" borderId="42" xfId="29" applyFont="1" applyBorder="1"/>
    <xf numFmtId="0" fontId="2" fillId="0" borderId="31" xfId="29" applyFont="1" applyBorder="1"/>
    <xf numFmtId="0" fontId="2" fillId="0" borderId="57" xfId="29" applyFont="1" applyBorder="1"/>
    <xf numFmtId="171" fontId="21" fillId="0" borderId="58" xfId="10" applyNumberFormat="1" applyFont="1" applyFill="1" applyBorder="1" applyAlignment="1" applyProtection="1">
      <alignment wrapText="1"/>
      <protection locked="0"/>
    </xf>
    <xf numFmtId="171" fontId="21" fillId="0" borderId="59" xfId="10" applyNumberFormat="1" applyFont="1" applyFill="1" applyBorder="1" applyAlignment="1" applyProtection="1">
      <alignment wrapText="1"/>
      <protection locked="0"/>
    </xf>
    <xf numFmtId="0" fontId="2" fillId="0" borderId="60" xfId="29" applyFont="1" applyBorder="1"/>
    <xf numFmtId="171" fontId="21" fillId="0" borderId="61" xfId="10" applyNumberFormat="1" applyFont="1" applyFill="1" applyBorder="1" applyAlignment="1" applyProtection="1">
      <alignment wrapText="1"/>
      <protection locked="0"/>
    </xf>
    <xf numFmtId="171" fontId="21" fillId="0" borderId="62" xfId="10" applyNumberFormat="1" applyFont="1" applyFill="1" applyBorder="1" applyAlignment="1" applyProtection="1">
      <alignment wrapText="1"/>
      <protection locked="0"/>
    </xf>
    <xf numFmtId="0" fontId="51" fillId="17" borderId="18" xfId="29" applyFont="1" applyFill="1" applyBorder="1" applyAlignment="1">
      <alignment horizontal="left"/>
    </xf>
    <xf numFmtId="173" fontId="51" fillId="17" borderId="18" xfId="10" applyNumberFormat="1" applyFont="1" applyFill="1" applyBorder="1" applyAlignment="1" applyProtection="1"/>
    <xf numFmtId="0" fontId="52" fillId="13" borderId="5" xfId="29" applyNumberFormat="1" applyFont="1" applyFill="1" applyBorder="1" applyAlignment="1">
      <alignment horizontal="left"/>
    </xf>
    <xf numFmtId="175" fontId="52" fillId="13" borderId="5" xfId="10" applyNumberFormat="1" applyFont="1" applyFill="1" applyBorder="1"/>
    <xf numFmtId="170" fontId="53" fillId="13" borderId="5" xfId="36" applyNumberFormat="1" applyFont="1" applyFill="1" applyBorder="1" applyAlignment="1">
      <alignment horizontal="center"/>
    </xf>
    <xf numFmtId="9" fontId="52" fillId="13" borderId="5" xfId="36" applyNumberFormat="1" applyFont="1" applyFill="1" applyBorder="1"/>
    <xf numFmtId="1" fontId="56" fillId="0" borderId="0" xfId="41" applyNumberFormat="1" applyFont="1" applyFill="1"/>
    <xf numFmtId="1" fontId="57" fillId="21" borderId="60" xfId="41" applyNumberFormat="1" applyFont="1" applyFill="1" applyBorder="1"/>
    <xf numFmtId="1" fontId="58" fillId="21" borderId="64" xfId="41" applyNumberFormat="1" applyFont="1" applyFill="1" applyBorder="1" applyAlignment="1">
      <alignment wrapText="1"/>
    </xf>
    <xf numFmtId="168" fontId="28" fillId="20" borderId="9" xfId="11" applyFont="1" applyFill="1" applyBorder="1"/>
    <xf numFmtId="1" fontId="56" fillId="21" borderId="64" xfId="41" applyNumberFormat="1" applyFont="1" applyFill="1" applyBorder="1"/>
    <xf numFmtId="1" fontId="55" fillId="21" borderId="42" xfId="41" applyNumberFormat="1" applyFont="1" applyFill="1" applyBorder="1"/>
    <xf numFmtId="10" fontId="56" fillId="21" borderId="5" xfId="11" applyNumberFormat="1" applyFont="1" applyFill="1" applyBorder="1"/>
    <xf numFmtId="168" fontId="56" fillId="21" borderId="24" xfId="11" applyFont="1" applyFill="1" applyBorder="1"/>
    <xf numFmtId="168" fontId="56" fillId="21" borderId="5" xfId="11" applyFont="1" applyFill="1" applyBorder="1"/>
    <xf numFmtId="1" fontId="55" fillId="21" borderId="57" xfId="41" applyNumberFormat="1" applyFont="1" applyFill="1" applyBorder="1"/>
    <xf numFmtId="1" fontId="55" fillId="21" borderId="58" xfId="41" applyNumberFormat="1" applyFont="1" applyFill="1" applyBorder="1"/>
    <xf numFmtId="1" fontId="56" fillId="21" borderId="58" xfId="41" applyNumberFormat="1" applyFont="1" applyFill="1" applyBorder="1"/>
    <xf numFmtId="2" fontId="56" fillId="21" borderId="58" xfId="41" applyNumberFormat="1" applyFont="1" applyFill="1" applyBorder="1"/>
    <xf numFmtId="1" fontId="55" fillId="21" borderId="10" xfId="41" applyNumberFormat="1" applyFont="1" applyFill="1" applyBorder="1"/>
    <xf numFmtId="2" fontId="56" fillId="26" borderId="9" xfId="11" applyNumberFormat="1" applyFont="1" applyFill="1" applyBorder="1"/>
    <xf numFmtId="10" fontId="56" fillId="21" borderId="65" xfId="11" applyNumberFormat="1" applyFont="1" applyFill="1" applyBorder="1"/>
    <xf numFmtId="1" fontId="56" fillId="21" borderId="66" xfId="41" applyNumberFormat="1" applyFont="1" applyFill="1" applyBorder="1"/>
    <xf numFmtId="168" fontId="59" fillId="21" borderId="5" xfId="11" applyFont="1" applyFill="1" applyBorder="1"/>
    <xf numFmtId="168" fontId="56" fillId="21" borderId="5" xfId="11" applyFont="1" applyFill="1" applyBorder="1" applyAlignment="1"/>
    <xf numFmtId="2" fontId="56" fillId="15" borderId="58" xfId="41" applyNumberFormat="1" applyFont="1" applyFill="1" applyBorder="1"/>
    <xf numFmtId="1" fontId="55" fillId="21" borderId="0" xfId="41" applyNumberFormat="1" applyFont="1" applyFill="1" applyBorder="1"/>
    <xf numFmtId="2" fontId="56" fillId="21" borderId="0" xfId="41" applyNumberFormat="1" applyFont="1" applyFill="1" applyBorder="1"/>
    <xf numFmtId="1" fontId="57" fillId="9" borderId="5" xfId="41" applyNumberFormat="1" applyFont="1" applyFill="1" applyBorder="1"/>
    <xf numFmtId="1" fontId="60" fillId="9" borderId="5" xfId="41" applyNumberFormat="1" applyFont="1" applyFill="1" applyBorder="1"/>
    <xf numFmtId="1" fontId="55" fillId="9" borderId="5" xfId="41" applyNumberFormat="1" applyFont="1" applyFill="1" applyBorder="1"/>
    <xf numFmtId="1" fontId="55" fillId="21" borderId="43" xfId="41" applyNumberFormat="1" applyFont="1" applyFill="1" applyBorder="1"/>
    <xf numFmtId="1" fontId="55" fillId="21" borderId="14" xfId="41" applyNumberFormat="1" applyFont="1" applyFill="1" applyBorder="1"/>
    <xf numFmtId="1" fontId="56" fillId="21" borderId="14" xfId="41" applyNumberFormat="1" applyFont="1" applyFill="1" applyBorder="1"/>
    <xf numFmtId="2" fontId="56" fillId="21" borderId="14" xfId="41" applyNumberFormat="1" applyFont="1" applyFill="1" applyBorder="1"/>
    <xf numFmtId="1" fontId="57" fillId="21" borderId="5" xfId="41" applyNumberFormat="1" applyFont="1" applyFill="1" applyBorder="1"/>
    <xf numFmtId="1" fontId="60" fillId="21" borderId="5" xfId="41" applyNumberFormat="1" applyFont="1" applyFill="1" applyBorder="1"/>
    <xf numFmtId="2" fontId="60" fillId="21" borderId="5" xfId="41" applyNumberFormat="1" applyFont="1" applyFill="1" applyBorder="1"/>
    <xf numFmtId="9" fontId="56" fillId="21" borderId="0" xfId="36" applyFont="1" applyFill="1" applyBorder="1"/>
    <xf numFmtId="1" fontId="56" fillId="21" borderId="0" xfId="41" applyNumberFormat="1" applyFont="1" applyFill="1" applyBorder="1"/>
    <xf numFmtId="1" fontId="57" fillId="21" borderId="9" xfId="41" applyNumberFormat="1" applyFont="1" applyFill="1" applyBorder="1"/>
    <xf numFmtId="1" fontId="55" fillId="21" borderId="63" xfId="41" applyNumberFormat="1" applyFont="1" applyFill="1" applyBorder="1"/>
    <xf numFmtId="1" fontId="56" fillId="21" borderId="63" xfId="41" applyNumberFormat="1" applyFont="1" applyFill="1" applyBorder="1"/>
    <xf numFmtId="2" fontId="60" fillId="21" borderId="9" xfId="41" applyNumberFormat="1" applyFont="1" applyFill="1" applyBorder="1"/>
    <xf numFmtId="0" fontId="32" fillId="7" borderId="50" xfId="0" applyFont="1" applyFill="1" applyBorder="1" applyAlignment="1" applyProtection="1">
      <alignment horizontal="center" vertical="center" wrapText="1"/>
      <protection locked="0"/>
    </xf>
    <xf numFmtId="0" fontId="32" fillId="7" borderId="8" xfId="0" applyFont="1" applyFill="1" applyBorder="1" applyAlignment="1" applyProtection="1">
      <alignment horizontal="center" vertical="center" wrapText="1"/>
      <protection locked="0"/>
    </xf>
    <xf numFmtId="0" fontId="32" fillId="7" borderId="32" xfId="0" applyFont="1" applyFill="1" applyBorder="1" applyAlignment="1" applyProtection="1">
      <alignment horizontal="center" vertical="center" wrapText="1"/>
      <protection locked="0"/>
    </xf>
    <xf numFmtId="0" fontId="32" fillId="24" borderId="51" xfId="0" applyFont="1" applyFill="1" applyBorder="1" applyAlignment="1" applyProtection="1">
      <alignment horizontal="center" wrapText="1"/>
      <protection locked="0"/>
    </xf>
    <xf numFmtId="0" fontId="0" fillId="25" borderId="51" xfId="0" applyFill="1" applyBorder="1" applyAlignment="1">
      <alignment horizontal="center" wrapText="1"/>
    </xf>
    <xf numFmtId="0" fontId="0" fillId="25" borderId="52" xfId="0" applyFill="1" applyBorder="1" applyAlignment="1">
      <alignment horizontal="center" wrapText="1"/>
    </xf>
    <xf numFmtId="0" fontId="12" fillId="24" borderId="34" xfId="0" applyFont="1" applyFill="1" applyBorder="1" applyAlignment="1" applyProtection="1">
      <alignment horizontal="center" wrapText="1"/>
      <protection locked="0"/>
    </xf>
    <xf numFmtId="0" fontId="12" fillId="24" borderId="51" xfId="0" applyFont="1" applyFill="1" applyBorder="1" applyAlignment="1" applyProtection="1">
      <alignment horizontal="center" wrapText="1"/>
      <protection locked="0"/>
    </xf>
    <xf numFmtId="0" fontId="50" fillId="0" borderId="0" xfId="0" applyFont="1" applyAlignment="1" applyProtection="1">
      <alignment wrapText="1"/>
      <protection hidden="1"/>
    </xf>
    <xf numFmtId="0" fontId="36" fillId="0" borderId="0" xfId="0" applyFont="1" applyAlignment="1" applyProtection="1">
      <alignment wrapText="1"/>
      <protection hidden="1"/>
    </xf>
    <xf numFmtId="0" fontId="1" fillId="0" borderId="0" xfId="29" applyFont="1" applyBorder="1" applyAlignment="1">
      <alignment horizontal="center"/>
    </xf>
    <xf numFmtId="0" fontId="1" fillId="0" borderId="0" xfId="29" applyFont="1" applyBorder="1" applyAlignment="1">
      <alignment horizontal="left"/>
    </xf>
    <xf numFmtId="0" fontId="23" fillId="0" borderId="5" xfId="31" applyFill="1" applyBorder="1"/>
    <xf numFmtId="171" fontId="29" fillId="0" borderId="67" xfId="32" applyNumberFormat="1" applyFont="1" applyFill="1" applyBorder="1"/>
    <xf numFmtId="171" fontId="31" fillId="15" borderId="5" xfId="31" applyNumberFormat="1" applyFont="1" applyFill="1" applyBorder="1"/>
    <xf numFmtId="0" fontId="31" fillId="15" borderId="5" xfId="31" applyFont="1" applyFill="1" applyBorder="1"/>
    <xf numFmtId="1" fontId="54" fillId="21" borderId="9" xfId="41" applyNumberFormat="1" applyFont="1" applyFill="1" applyBorder="1" applyAlignment="1">
      <alignment wrapText="1"/>
    </xf>
    <xf numFmtId="1" fontId="55" fillId="0" borderId="0" xfId="41" applyNumberFormat="1" applyFont="1" applyFill="1" applyBorder="1" applyAlignment="1">
      <alignment wrapText="1"/>
    </xf>
    <xf numFmtId="1" fontId="55" fillId="0" borderId="0" xfId="41" applyNumberFormat="1" applyFont="1" applyFill="1" applyBorder="1" applyAlignment="1">
      <alignment horizontal="center" wrapText="1"/>
    </xf>
    <xf numFmtId="1" fontId="56" fillId="0" borderId="0" xfId="41" applyNumberFormat="1" applyFont="1" applyFill="1" applyAlignment="1">
      <alignment wrapText="1"/>
    </xf>
    <xf numFmtId="1" fontId="60" fillId="0" borderId="63" xfId="41" applyNumberFormat="1" applyFont="1" applyFill="1" applyBorder="1" applyAlignment="1">
      <alignment wrapText="1"/>
    </xf>
  </cellXfs>
  <cellStyles count="42">
    <cellStyle name="category" xfId="1" xr:uid="{00000000-0005-0000-0000-000000000000}"/>
    <cellStyle name="Comma [0]_ARN (2)" xfId="2" xr:uid="{00000000-0005-0000-0000-000001000000}"/>
    <cellStyle name="Comma_5 Series SW" xfId="3" xr:uid="{00000000-0005-0000-0000-000002000000}"/>
    <cellStyle name="Comma0" xfId="4" xr:uid="{00000000-0005-0000-0000-000003000000}"/>
    <cellStyle name="Currency [0]_ARN (2)" xfId="5" xr:uid="{00000000-0005-0000-0000-000004000000}"/>
    <cellStyle name="Currency_ARN (2)" xfId="6" xr:uid="{00000000-0005-0000-0000-000005000000}"/>
    <cellStyle name="Currency0" xfId="7" xr:uid="{00000000-0005-0000-0000-000006000000}"/>
    <cellStyle name="Date" xfId="8" xr:uid="{00000000-0005-0000-0000-000007000000}"/>
    <cellStyle name="daty" xfId="9" xr:uid="{00000000-0005-0000-0000-000008000000}"/>
    <cellStyle name="Dziesiętny" xfId="10" builtinId="3"/>
    <cellStyle name="Dziesiętny 2" xfId="11" xr:uid="{00000000-0005-0000-0000-00000A000000}"/>
    <cellStyle name="Excel Built-in Normal" xfId="12" xr:uid="{00000000-0005-0000-0000-00000B000000}"/>
    <cellStyle name="Fixed" xfId="13" xr:uid="{00000000-0005-0000-0000-00000C000000}"/>
    <cellStyle name="HEADER" xfId="14" xr:uid="{00000000-0005-0000-0000-00000D000000}"/>
    <cellStyle name="Heading 1" xfId="15" xr:uid="{00000000-0005-0000-0000-00000E000000}"/>
    <cellStyle name="Heading 2" xfId="16" xr:uid="{00000000-0005-0000-0000-00000F000000}"/>
    <cellStyle name="kolory" xfId="17" xr:uid="{00000000-0005-0000-0000-000010000000}"/>
    <cellStyle name="Model" xfId="18" xr:uid="{00000000-0005-0000-0000-000011000000}"/>
    <cellStyle name="Normal - Styl1" xfId="19" xr:uid="{00000000-0005-0000-0000-000012000000}"/>
    <cellStyle name="Normal - Styl2" xfId="20" xr:uid="{00000000-0005-0000-0000-000013000000}"/>
    <cellStyle name="Normal - Styl3" xfId="21" xr:uid="{00000000-0005-0000-0000-000014000000}"/>
    <cellStyle name="Normal - Styl4" xfId="22" xr:uid="{00000000-0005-0000-0000-000015000000}"/>
    <cellStyle name="Normal - Styl5" xfId="23" xr:uid="{00000000-0005-0000-0000-000016000000}"/>
    <cellStyle name="Normal - Styl6" xfId="24" xr:uid="{00000000-0005-0000-0000-000017000000}"/>
    <cellStyle name="Normal - Styl7" xfId="25" xr:uid="{00000000-0005-0000-0000-000018000000}"/>
    <cellStyle name="Normal_5 Series SW" xfId="26" xr:uid="{00000000-0005-0000-0000-000019000000}"/>
    <cellStyle name="normální_laroux" xfId="27" xr:uid="{00000000-0005-0000-0000-00001A000000}"/>
    <cellStyle name="Normalny" xfId="0" builtinId="0"/>
    <cellStyle name="Normalny 2" xfId="28" xr:uid="{00000000-0005-0000-0000-00001C000000}"/>
    <cellStyle name="Normalny 3" xfId="29" xr:uid="{00000000-0005-0000-0000-00001D000000}"/>
    <cellStyle name="Normalny 6" xfId="30" xr:uid="{00000000-0005-0000-0000-00001E000000}"/>
    <cellStyle name="Normalny 6 2" xfId="31" xr:uid="{00000000-0005-0000-0000-00001F000000}"/>
    <cellStyle name="Normalny_I-N" xfId="41" xr:uid="{57F9CD33-CF75-4FFF-9215-D510A4774535}"/>
    <cellStyle name="Normalny_interjarek" xfId="32" xr:uid="{00000000-0005-0000-0000-000020000000}"/>
    <cellStyle name="Normalny_I-T" xfId="33" xr:uid="{00000000-0005-0000-0000-000021000000}"/>
    <cellStyle name="Normalny_Sterylizacja - kalkulacja" xfId="34" xr:uid="{00000000-0005-0000-0000-000022000000}"/>
    <cellStyle name="Percent_Module1" xfId="35" xr:uid="{00000000-0005-0000-0000-000023000000}"/>
    <cellStyle name="Procentowy" xfId="36" builtinId="5"/>
    <cellStyle name="Procentowy 2" xfId="37" xr:uid="{00000000-0005-0000-0000-000025000000}"/>
    <cellStyle name="Styl 1" xfId="38" xr:uid="{00000000-0005-0000-0000-000026000000}"/>
    <cellStyle name="subhead" xfId="39" xr:uid="{00000000-0005-0000-0000-000027000000}"/>
    <cellStyle name="Total" xfId="40" xr:uid="{00000000-0005-0000-0000-00002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55262</xdr:rowOff>
    </xdr:from>
    <xdr:to>
      <xdr:col>7</xdr:col>
      <xdr:colOff>257937</xdr:colOff>
      <xdr:row>3</xdr:row>
      <xdr:rowOff>140588</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2"/>
          <a:ext cx="7154037" cy="57110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8"/>
    <pageSetUpPr fitToPage="1"/>
  </sheetPr>
  <dimension ref="A2:Q41"/>
  <sheetViews>
    <sheetView tabSelected="1" view="pageBreakPreview" zoomScaleSheetLayoutView="100" workbookViewId="0">
      <pane xSplit="1" ySplit="11" topLeftCell="B12" activePane="bottomRight" state="frozen"/>
      <selection pane="topRight" activeCell="B1" sqref="B1"/>
      <selection pane="bottomLeft" activeCell="A12" sqref="A12"/>
      <selection pane="bottomRight" activeCell="L13" sqref="L12:L13"/>
    </sheetView>
  </sheetViews>
  <sheetFormatPr defaultColWidth="8.88671875" defaultRowHeight="13.2"/>
  <cols>
    <col min="1" max="1" width="40.88671875" style="136" customWidth="1"/>
    <col min="2" max="3" width="10.33203125" style="136" customWidth="1"/>
    <col min="4" max="4" width="11.109375" style="136" customWidth="1"/>
    <col min="5" max="8" width="10.33203125" style="136" customWidth="1"/>
    <col min="9" max="16384" width="8.88671875" style="136"/>
  </cols>
  <sheetData>
    <row r="2" spans="1:8">
      <c r="A2" s="197"/>
    </row>
    <row r="3" spans="1:8">
      <c r="A3" s="135"/>
    </row>
    <row r="4" spans="1:8">
      <c r="A4" s="135"/>
    </row>
    <row r="5" spans="1:8">
      <c r="A5" s="135"/>
      <c r="C5" s="271" t="str">
        <f ca="1">CONCATENATE("Do momentu złożenia rocznego zeznania podatkowego za "&amp;IF( MONTH(TODAY())&gt;4,YEAR(TODAY()),YEAR(TODAY())-1)," r. należy wypełnić kolumny oznaczone latami "&amp;IF( MONTH(TODAY())&gt;4,YEAR(TODAY())-1,YEAR(TODAY())-2),","," "&amp;IF( MONTH(TODAY())&gt;4,YEAR(TODAY()),YEAR(TODAY())-1)," oraz za poszczególne zakończone miesiące "&amp;IF( MONTH(TODAY())&gt;4,YEAR(TODAY())+1,YEAR(TODAY()))," r. Po złożeniu zeznania za "&amp;IF( MONTH(TODAY())&gt;4,YEAR(TODAY()),YEAR(TODAY())-1)," r. nie ma obowiązku wypełnienia kolumny dot. danych za "&amp;IF( MONTH(TODAY())&gt;4,YEAR(TODAY())-1,YEAR(TODAY())-2)," r. Prognoza obejmuje lata "&amp;YEAR(TODAY()),"- "&amp;YEAR(TODAY())+3," i jest wymagana.")</f>
        <v>Do momentu złożenia rocznego zeznania podatkowego za 2024 r. należy wypełnić kolumny oznaczone latami 2023, 2024 oraz za poszczególne zakończone miesiące 2025 r. Po złożeniu zeznania za 2024 r. nie ma obowiązku wypełnienia kolumny dot. danych za 2023 r. Prognoza obejmuje lata 2024- 2027 i jest wymagana.</v>
      </c>
      <c r="D5" s="272"/>
      <c r="E5" s="272"/>
      <c r="F5" s="272"/>
      <c r="G5" s="272"/>
      <c r="H5" s="272"/>
    </row>
    <row r="6" spans="1:8" ht="13.2" customHeight="1">
      <c r="A6" s="137" t="s">
        <v>72</v>
      </c>
      <c r="C6" s="272"/>
      <c r="D6" s="272"/>
      <c r="E6" s="272"/>
      <c r="F6" s="272"/>
      <c r="G6" s="272"/>
      <c r="H6" s="272"/>
    </row>
    <row r="7" spans="1:8" ht="15.6">
      <c r="A7" s="138" t="s">
        <v>71</v>
      </c>
      <c r="C7" s="272"/>
      <c r="D7" s="272"/>
      <c r="E7" s="272"/>
      <c r="F7" s="272"/>
      <c r="G7" s="272"/>
      <c r="H7" s="272"/>
    </row>
    <row r="8" spans="1:8" ht="13.8" thickBot="1">
      <c r="A8" s="139" t="s">
        <v>0</v>
      </c>
    </row>
    <row r="9" spans="1:8" ht="13.5" customHeight="1" thickBot="1">
      <c r="A9" s="263" t="s">
        <v>1</v>
      </c>
      <c r="B9" s="269" t="s">
        <v>2</v>
      </c>
      <c r="C9" s="270"/>
      <c r="D9" s="268"/>
      <c r="E9" s="266" t="s">
        <v>3</v>
      </c>
      <c r="F9" s="267"/>
      <c r="G9" s="267"/>
      <c r="H9" s="268"/>
    </row>
    <row r="10" spans="1:8" ht="57.6">
      <c r="A10" s="264"/>
      <c r="B10" s="192" t="s">
        <v>73</v>
      </c>
      <c r="C10" s="192" t="s">
        <v>74</v>
      </c>
      <c r="D10" s="193" t="str">
        <f ca="1">CONCATENATE("rok bieżący "&amp;YEAR(TODAY())," (ilość m-cy przed pożyczką)")</f>
        <v>rok bieżący 2024 (ilość m-cy przed pożyczką)</v>
      </c>
      <c r="E10" s="194" t="s">
        <v>4</v>
      </c>
      <c r="F10" s="195" t="s">
        <v>5</v>
      </c>
      <c r="G10" s="195" t="s">
        <v>6</v>
      </c>
      <c r="H10" s="193" t="s">
        <v>7</v>
      </c>
    </row>
    <row r="11" spans="1:8" ht="13.8" thickBot="1">
      <c r="A11" s="265"/>
      <c r="B11" s="175">
        <f ca="1">YEAR(TODAY())-2</f>
        <v>2022</v>
      </c>
      <c r="C11" s="117">
        <f ca="1">YEAR(TODAY())-1</f>
        <v>2023</v>
      </c>
      <c r="D11" s="127"/>
      <c r="E11" s="115">
        <f ca="1">YEAR(TODAY())</f>
        <v>2024</v>
      </c>
      <c r="F11" s="116">
        <f ca="1">YEAR(TODAY())+1</f>
        <v>2025</v>
      </c>
      <c r="G11" s="117">
        <f ca="1">YEAR(TODAY())+2</f>
        <v>2026</v>
      </c>
      <c r="H11" s="127">
        <f ca="1">YEAR(TODAY())+3</f>
        <v>2027</v>
      </c>
    </row>
    <row r="12" spans="1:8" ht="16.95" customHeight="1" thickBot="1">
      <c r="A12" s="165" t="s">
        <v>8</v>
      </c>
      <c r="B12" s="177">
        <f t="shared" ref="B12:G12" si="0">SUM(B13:B14)</f>
        <v>0</v>
      </c>
      <c r="C12" s="168">
        <f t="shared" si="0"/>
        <v>0</v>
      </c>
      <c r="D12" s="169">
        <f t="shared" si="0"/>
        <v>0</v>
      </c>
      <c r="E12" s="166">
        <f t="shared" si="0"/>
        <v>0</v>
      </c>
      <c r="F12" s="167">
        <f t="shared" si="0"/>
        <v>0</v>
      </c>
      <c r="G12" s="168">
        <f t="shared" si="0"/>
        <v>0</v>
      </c>
      <c r="H12" s="169">
        <f>SUM(H13:H14)</f>
        <v>0</v>
      </c>
    </row>
    <row r="13" spans="1:8" ht="23.4">
      <c r="A13" s="140" t="s">
        <v>57</v>
      </c>
      <c r="B13" s="176"/>
      <c r="C13" s="120"/>
      <c r="D13" s="128"/>
      <c r="E13" s="118"/>
      <c r="F13" s="119"/>
      <c r="G13" s="120"/>
      <c r="H13" s="128"/>
    </row>
    <row r="14" spans="1:8" ht="17.25" customHeight="1" thickBot="1">
      <c r="A14" s="141" t="s">
        <v>58</v>
      </c>
      <c r="B14" s="178"/>
      <c r="C14" s="196"/>
      <c r="D14" s="129"/>
      <c r="E14" s="109"/>
      <c r="F14" s="110"/>
      <c r="G14" s="111"/>
      <c r="H14" s="129"/>
    </row>
    <row r="15" spans="1:8" ht="24.6" thickBot="1">
      <c r="A15" s="155" t="s">
        <v>9</v>
      </c>
      <c r="B15" s="179">
        <f t="shared" ref="B15:H15" si="1">B16+B17+B18+B24-B25</f>
        <v>0</v>
      </c>
      <c r="C15" s="158">
        <f t="shared" si="1"/>
        <v>0</v>
      </c>
      <c r="D15" s="159">
        <f t="shared" si="1"/>
        <v>0</v>
      </c>
      <c r="E15" s="156">
        <f t="shared" si="1"/>
        <v>0</v>
      </c>
      <c r="F15" s="157">
        <f t="shared" si="1"/>
        <v>0</v>
      </c>
      <c r="G15" s="158">
        <f t="shared" si="1"/>
        <v>0</v>
      </c>
      <c r="H15" s="159">
        <f t="shared" si="1"/>
        <v>0</v>
      </c>
    </row>
    <row r="16" spans="1:8" ht="23.4">
      <c r="A16" s="140" t="s">
        <v>59</v>
      </c>
      <c r="B16" s="176"/>
      <c r="C16" s="114"/>
      <c r="D16" s="130"/>
      <c r="E16" s="112"/>
      <c r="F16" s="113"/>
      <c r="G16" s="114"/>
      <c r="H16" s="130"/>
    </row>
    <row r="17" spans="1:17">
      <c r="A17" s="142" t="s">
        <v>60</v>
      </c>
      <c r="B17" s="171"/>
      <c r="C17" s="106"/>
      <c r="D17" s="131"/>
      <c r="E17" s="62"/>
      <c r="F17" s="103"/>
      <c r="G17" s="106"/>
      <c r="H17" s="131"/>
    </row>
    <row r="18" spans="1:17">
      <c r="A18" s="143" t="s">
        <v>61</v>
      </c>
      <c r="B18" s="172">
        <f t="shared" ref="B18:H18" si="2">B19+B20</f>
        <v>0</v>
      </c>
      <c r="C18" s="107">
        <f t="shared" si="2"/>
        <v>0</v>
      </c>
      <c r="D18" s="132">
        <f t="shared" si="2"/>
        <v>0</v>
      </c>
      <c r="E18" s="63">
        <f t="shared" si="2"/>
        <v>0</v>
      </c>
      <c r="F18" s="104">
        <f t="shared" si="2"/>
        <v>0</v>
      </c>
      <c r="G18" s="107">
        <f t="shared" si="2"/>
        <v>0</v>
      </c>
      <c r="H18" s="132">
        <f t="shared" si="2"/>
        <v>0</v>
      </c>
    </row>
    <row r="19" spans="1:17">
      <c r="A19" s="144" t="s">
        <v>10</v>
      </c>
      <c r="B19" s="171"/>
      <c r="C19" s="106"/>
      <c r="D19" s="131"/>
      <c r="E19" s="62"/>
      <c r="F19" s="103"/>
      <c r="G19" s="106"/>
      <c r="H19" s="131"/>
    </row>
    <row r="20" spans="1:17">
      <c r="A20" s="145" t="s">
        <v>11</v>
      </c>
      <c r="B20" s="173">
        <f t="shared" ref="B20:H20" si="3">B21+B22+B23</f>
        <v>0</v>
      </c>
      <c r="C20" s="108">
        <f t="shared" si="3"/>
        <v>0</v>
      </c>
      <c r="D20" s="133">
        <f t="shared" si="3"/>
        <v>0</v>
      </c>
      <c r="E20" s="64">
        <f t="shared" si="3"/>
        <v>0</v>
      </c>
      <c r="F20" s="105">
        <f t="shared" si="3"/>
        <v>0</v>
      </c>
      <c r="G20" s="108">
        <f t="shared" si="3"/>
        <v>0</v>
      </c>
      <c r="H20" s="133">
        <f t="shared" si="3"/>
        <v>0</v>
      </c>
    </row>
    <row r="21" spans="1:17">
      <c r="A21" s="146" t="s">
        <v>53</v>
      </c>
      <c r="B21" s="171"/>
      <c r="C21" s="106"/>
      <c r="D21" s="131"/>
      <c r="E21" s="62"/>
      <c r="F21" s="103"/>
      <c r="G21" s="106"/>
      <c r="H21" s="131"/>
    </row>
    <row r="22" spans="1:17">
      <c r="A22" s="146" t="s">
        <v>54</v>
      </c>
      <c r="B22" s="171"/>
      <c r="C22" s="106"/>
      <c r="D22" s="131"/>
      <c r="E22" s="62"/>
      <c r="F22" s="103"/>
      <c r="G22" s="106"/>
      <c r="H22" s="131"/>
    </row>
    <row r="23" spans="1:17">
      <c r="A23" s="146" t="s">
        <v>55</v>
      </c>
      <c r="B23" s="171"/>
      <c r="C23" s="106"/>
      <c r="D23" s="131"/>
      <c r="E23" s="62"/>
      <c r="F23" s="103"/>
      <c r="G23" s="106"/>
      <c r="H23" s="131"/>
    </row>
    <row r="24" spans="1:17" ht="23.4">
      <c r="A24" s="142" t="s">
        <v>62</v>
      </c>
      <c r="B24" s="171"/>
      <c r="C24" s="108">
        <f>B25</f>
        <v>0</v>
      </c>
      <c r="D24" s="190"/>
      <c r="E24" s="64">
        <f>C25</f>
        <v>0</v>
      </c>
      <c r="F24" s="154">
        <f>E25</f>
        <v>0</v>
      </c>
      <c r="G24" s="108">
        <f>F25</f>
        <v>0</v>
      </c>
      <c r="H24" s="108">
        <f>G25</f>
        <v>0</v>
      </c>
    </row>
    <row r="25" spans="1:17" ht="24" thickBot="1">
      <c r="A25" s="141" t="s">
        <v>63</v>
      </c>
      <c r="B25" s="180"/>
      <c r="C25" s="181"/>
      <c r="D25" s="191"/>
      <c r="E25" s="170"/>
      <c r="F25" s="121"/>
      <c r="G25" s="122"/>
      <c r="H25" s="134"/>
    </row>
    <row r="26" spans="1:17" ht="16.95" customHeight="1" thickBot="1">
      <c r="A26" s="160" t="s">
        <v>12</v>
      </c>
      <c r="B26" s="182">
        <f t="shared" ref="B26:H26" si="4">B12-B15</f>
        <v>0</v>
      </c>
      <c r="C26" s="183">
        <f t="shared" si="4"/>
        <v>0</v>
      </c>
      <c r="D26" s="184">
        <f t="shared" si="4"/>
        <v>0</v>
      </c>
      <c r="E26" s="162">
        <f t="shared" si="4"/>
        <v>0</v>
      </c>
      <c r="F26" s="163">
        <f t="shared" si="4"/>
        <v>0</v>
      </c>
      <c r="G26" s="164">
        <f t="shared" si="4"/>
        <v>0</v>
      </c>
      <c r="H26" s="161">
        <f t="shared" si="4"/>
        <v>0</v>
      </c>
    </row>
    <row r="27" spans="1:17" ht="23.4" thickBot="1">
      <c r="A27" s="147" t="s">
        <v>64</v>
      </c>
      <c r="B27" s="185"/>
      <c r="C27" s="186"/>
      <c r="D27" s="187"/>
      <c r="E27" s="124"/>
      <c r="F27" s="125"/>
      <c r="G27" s="125"/>
      <c r="H27" s="126"/>
    </row>
    <row r="28" spans="1:17" ht="16.2" customHeight="1" thickBot="1">
      <c r="A28" s="160" t="s">
        <v>13</v>
      </c>
      <c r="B28" s="182">
        <f t="shared" ref="B28:G28" si="5">B26-B27</f>
        <v>0</v>
      </c>
      <c r="C28" s="183">
        <f t="shared" si="5"/>
        <v>0</v>
      </c>
      <c r="D28" s="184">
        <f t="shared" si="5"/>
        <v>0</v>
      </c>
      <c r="E28" s="162">
        <f t="shared" si="5"/>
        <v>0</v>
      </c>
      <c r="F28" s="163">
        <f t="shared" si="5"/>
        <v>0</v>
      </c>
      <c r="G28" s="164">
        <f t="shared" si="5"/>
        <v>0</v>
      </c>
      <c r="H28" s="161">
        <f>H26-H27</f>
        <v>0</v>
      </c>
    </row>
    <row r="29" spans="1:17" ht="13.8" thickBot="1">
      <c r="A29" s="147" t="s">
        <v>65</v>
      </c>
      <c r="B29" s="185"/>
      <c r="C29" s="186"/>
      <c r="D29" s="187"/>
      <c r="E29" s="124"/>
      <c r="F29" s="125"/>
      <c r="G29" s="123"/>
      <c r="H29" s="126"/>
    </row>
    <row r="30" spans="1:17" ht="17.399999999999999" customHeight="1" thickBot="1">
      <c r="A30" s="160" t="s">
        <v>14</v>
      </c>
      <c r="B30" s="182">
        <f t="shared" ref="B30:G30" si="6">B28-B29</f>
        <v>0</v>
      </c>
      <c r="C30" s="183">
        <f t="shared" si="6"/>
        <v>0</v>
      </c>
      <c r="D30" s="184">
        <f t="shared" si="6"/>
        <v>0</v>
      </c>
      <c r="E30" s="162">
        <f t="shared" si="6"/>
        <v>0</v>
      </c>
      <c r="F30" s="163">
        <f t="shared" si="6"/>
        <v>0</v>
      </c>
      <c r="G30" s="164">
        <f t="shared" si="6"/>
        <v>0</v>
      </c>
      <c r="H30" s="161">
        <f>H28-H29</f>
        <v>0</v>
      </c>
    </row>
    <row r="31" spans="1:17">
      <c r="A31" s="174"/>
      <c r="B31" s="174"/>
      <c r="C31" s="174"/>
      <c r="D31" s="174"/>
      <c r="E31" s="174"/>
      <c r="F31" s="148"/>
      <c r="G31" s="148"/>
      <c r="H31" s="148"/>
    </row>
    <row r="32" spans="1:17" s="149" customFormat="1">
      <c r="A32" s="188" t="s">
        <v>15</v>
      </c>
      <c r="B32" s="189"/>
      <c r="C32" s="189"/>
      <c r="D32" s="189"/>
      <c r="E32" s="189"/>
      <c r="F32" s="189"/>
      <c r="G32" s="189"/>
      <c r="H32" s="189"/>
      <c r="J32" s="136"/>
      <c r="K32" s="136"/>
      <c r="L32" s="136"/>
      <c r="M32" s="136"/>
      <c r="N32" s="136"/>
      <c r="O32" s="136"/>
      <c r="P32" s="136"/>
      <c r="Q32" s="136"/>
    </row>
    <row r="33" spans="1:17" s="149" customFormat="1">
      <c r="A33" s="150"/>
      <c r="B33" s="1"/>
      <c r="C33" s="1"/>
      <c r="D33" s="1"/>
      <c r="E33" s="1"/>
      <c r="F33" s="1"/>
      <c r="G33" s="1"/>
      <c r="J33" s="136"/>
      <c r="K33" s="136"/>
      <c r="L33" s="136"/>
      <c r="M33" s="136"/>
      <c r="N33" s="136"/>
      <c r="O33" s="136"/>
      <c r="P33" s="136"/>
      <c r="Q33" s="136"/>
    </row>
    <row r="34" spans="1:17">
      <c r="A34" s="135"/>
      <c r="B34" s="151"/>
      <c r="C34" s="152"/>
      <c r="D34" s="152"/>
      <c r="E34" s="152"/>
      <c r="F34" s="152"/>
      <c r="G34" s="152"/>
    </row>
    <row r="35" spans="1:17">
      <c r="A35" s="135"/>
    </row>
    <row r="36" spans="1:17">
      <c r="A36" s="136" t="s">
        <v>16</v>
      </c>
      <c r="D36" s="136" t="s">
        <v>17</v>
      </c>
    </row>
    <row r="37" spans="1:17">
      <c r="A37" s="153" t="s">
        <v>18</v>
      </c>
      <c r="D37" s="153" t="s">
        <v>19</v>
      </c>
    </row>
    <row r="41" spans="1:17">
      <c r="E41" s="153"/>
      <c r="F41" s="153"/>
    </row>
  </sheetData>
  <sheetProtection password="A958" sheet="1" formatCells="0" formatColumns="0" formatRows="0" insertColumns="0" insertRows="0" insertHyperlinks="0" deleteColumns="0" deleteRows="0" sort="0" autoFilter="0" pivotTables="0"/>
  <mergeCells count="4">
    <mergeCell ref="A9:A11"/>
    <mergeCell ref="E9:H9"/>
    <mergeCell ref="B9:D9"/>
    <mergeCell ref="C5:H7"/>
  </mergeCells>
  <dataValidations count="1">
    <dataValidation type="whole" allowBlank="1" showInputMessage="1" showErrorMessage="1" error="Wymagana liczba w zakresie od 1 do 12" prompt="Podaj liczbę miesięcy w zakresie od 1 do 12" sqref="D11" xr:uid="{742CF31C-FEB4-425A-875C-96375A18D913}">
      <formula1>1</formula1>
      <formula2>12</formula2>
    </dataValidation>
  </dataValidations>
  <pageMargins left="0.70833333333333337" right="0.70833333333333337" top="0.74791666666666667" bottom="0.74791666666666667" header="0.51180555555555551" footer="0.51180555555555551"/>
  <pageSetup paperSize="9" scale="78" firstPageNumber="0"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1"/>
    <pageSetUpPr fitToPage="1"/>
  </sheetPr>
  <dimension ref="A1:K42"/>
  <sheetViews>
    <sheetView view="pageBreakPreview" workbookViewId="0">
      <pane xSplit="1" ySplit="3" topLeftCell="B4" activePane="bottomRight" state="frozen"/>
      <selection activeCell="A16" sqref="A16:I24"/>
      <selection pane="topRight" activeCell="A16" sqref="A16:I24"/>
      <selection pane="bottomLeft" activeCell="A16" sqref="A16:I24"/>
      <selection pane="bottomRight" activeCell="E3" sqref="E3"/>
    </sheetView>
  </sheetViews>
  <sheetFormatPr defaultColWidth="10" defaultRowHeight="13.2"/>
  <cols>
    <col min="1" max="1" width="46.88671875" style="2" customWidth="1"/>
    <col min="2" max="9" width="11.6640625" style="2" customWidth="1"/>
    <col min="10" max="16384" width="10" style="2"/>
  </cols>
  <sheetData>
    <row r="1" spans="1:11" ht="15" customHeight="1">
      <c r="A1" s="198" t="s">
        <v>56</v>
      </c>
      <c r="C1" s="41" t="s">
        <v>20</v>
      </c>
    </row>
    <row r="2" spans="1:11" ht="15" customHeight="1">
      <c r="A2" s="273" t="s">
        <v>21</v>
      </c>
      <c r="B2" s="273"/>
      <c r="C2" s="273"/>
      <c r="D2" s="273"/>
      <c r="E2" s="273"/>
      <c r="F2" s="3"/>
      <c r="G2" s="3"/>
      <c r="H2" s="3"/>
    </row>
    <row r="3" spans="1:11" ht="24" customHeight="1" thickBot="1">
      <c r="A3" s="206" t="s">
        <v>22</v>
      </c>
      <c r="B3" s="207">
        <f ca="1">'prognozy (obowiązkowe)'!B11</f>
        <v>2022</v>
      </c>
      <c r="C3" s="207">
        <f ca="1">'prognozy (obowiązkowe)'!C11</f>
        <v>2023</v>
      </c>
      <c r="D3" s="207">
        <f>'prognozy (obowiązkowe)'!D11</f>
        <v>0</v>
      </c>
      <c r="E3" s="207">
        <f ca="1">'prognozy (obowiązkowe)'!E11</f>
        <v>2024</v>
      </c>
      <c r="F3" s="207">
        <f ca="1">'prognozy (obowiązkowe)'!F11</f>
        <v>2025</v>
      </c>
      <c r="G3" s="207">
        <f ca="1">'prognozy (obowiązkowe)'!G11</f>
        <v>2026</v>
      </c>
      <c r="H3" s="207">
        <f ca="1">'prognozy (obowiązkowe)'!H11</f>
        <v>2027</v>
      </c>
    </row>
    <row r="4" spans="1:11" ht="13.8" thickBot="1">
      <c r="A4" s="208" t="s">
        <v>23</v>
      </c>
      <c r="B4" s="209">
        <f t="shared" ref="B4:H4" si="0">SUM(B5:B7)</f>
        <v>0</v>
      </c>
      <c r="C4" s="209">
        <f t="shared" si="0"/>
        <v>0</v>
      </c>
      <c r="D4" s="209">
        <f t="shared" si="0"/>
        <v>0</v>
      </c>
      <c r="E4" s="209">
        <f t="shared" si="0"/>
        <v>0</v>
      </c>
      <c r="F4" s="209">
        <f t="shared" si="0"/>
        <v>0</v>
      </c>
      <c r="G4" s="209">
        <f t="shared" si="0"/>
        <v>0</v>
      </c>
      <c r="H4" s="210">
        <f t="shared" si="0"/>
        <v>0</v>
      </c>
      <c r="I4" s="40"/>
      <c r="J4" s="40"/>
      <c r="K4" s="40"/>
    </row>
    <row r="5" spans="1:11">
      <c r="A5" s="216" t="s">
        <v>77</v>
      </c>
      <c r="B5" s="217">
        <f>'prognozy (obowiązkowe)'!B13</f>
        <v>0</v>
      </c>
      <c r="C5" s="217">
        <f>'prognozy (obowiązkowe)'!C13</f>
        <v>0</v>
      </c>
      <c r="D5" s="217">
        <f>'prognozy (obowiązkowe)'!D13</f>
        <v>0</v>
      </c>
      <c r="E5" s="217">
        <f>'prognozy (obowiązkowe)'!E13</f>
        <v>0</v>
      </c>
      <c r="F5" s="217">
        <f>'prognozy (obowiązkowe)'!F13</f>
        <v>0</v>
      </c>
      <c r="G5" s="217">
        <f>'prognozy (obowiązkowe)'!G13</f>
        <v>0</v>
      </c>
      <c r="H5" s="218">
        <f>'prognozy (obowiązkowe)'!H13</f>
        <v>0</v>
      </c>
      <c r="I5" s="40"/>
      <c r="J5" s="40"/>
      <c r="K5" s="40"/>
    </row>
    <row r="6" spans="1:11">
      <c r="A6" s="211"/>
      <c r="B6" s="205"/>
      <c r="C6" s="205"/>
      <c r="D6" s="205"/>
      <c r="E6" s="205"/>
      <c r="F6" s="205"/>
      <c r="G6" s="205"/>
      <c r="H6" s="212"/>
    </row>
    <row r="7" spans="1:11" ht="13.8" thickBot="1">
      <c r="A7" s="213"/>
      <c r="B7" s="214"/>
      <c r="C7" s="214"/>
      <c r="D7" s="214"/>
      <c r="E7" s="214"/>
      <c r="F7" s="214"/>
      <c r="G7" s="214"/>
      <c r="H7" s="215"/>
    </row>
    <row r="8" spans="1:11">
      <c r="A8" s="203" t="s">
        <v>66</v>
      </c>
      <c r="B8" s="204">
        <f>SUM(B9:B12)+B13-B14</f>
        <v>0</v>
      </c>
      <c r="C8" s="204">
        <f t="shared" ref="C8:H8" si="1">SUM(C9:C12)+C13-C14</f>
        <v>0</v>
      </c>
      <c r="D8" s="204">
        <f t="shared" si="1"/>
        <v>0</v>
      </c>
      <c r="E8" s="204">
        <f t="shared" si="1"/>
        <v>0</v>
      </c>
      <c r="F8" s="204">
        <f t="shared" si="1"/>
        <v>0</v>
      </c>
      <c r="G8" s="204">
        <f t="shared" si="1"/>
        <v>0</v>
      </c>
      <c r="H8" s="204">
        <f t="shared" si="1"/>
        <v>0</v>
      </c>
    </row>
    <row r="9" spans="1:11">
      <c r="A9" s="4" t="s">
        <v>78</v>
      </c>
      <c r="B9" s="59">
        <f>'prognozy (obowiązkowe)'!B19</f>
        <v>0</v>
      </c>
      <c r="C9" s="59">
        <f>'prognozy (obowiązkowe)'!C19</f>
        <v>0</v>
      </c>
      <c r="D9" s="59">
        <f>'prognozy (obowiązkowe)'!D19</f>
        <v>0</v>
      </c>
      <c r="E9" s="59">
        <f>'prognozy (obowiązkowe)'!E19</f>
        <v>0</v>
      </c>
      <c r="F9" s="59">
        <f>'prognozy (obowiązkowe)'!F19</f>
        <v>0</v>
      </c>
      <c r="G9" s="59">
        <f>'prognozy (obowiązkowe)'!G19</f>
        <v>0</v>
      </c>
      <c r="H9" s="59">
        <f>'prognozy (obowiązkowe)'!H19</f>
        <v>0</v>
      </c>
    </row>
    <row r="10" spans="1:11">
      <c r="A10" s="4" t="s">
        <v>79</v>
      </c>
      <c r="B10" s="60">
        <f>'prognozy (obowiązkowe)'!B21</f>
        <v>0</v>
      </c>
      <c r="C10" s="60">
        <f>'prognozy (obowiązkowe)'!C21</f>
        <v>0</v>
      </c>
      <c r="D10" s="60">
        <f>'prognozy (obowiązkowe)'!D21</f>
        <v>0</v>
      </c>
      <c r="E10" s="60">
        <f>'prognozy (obowiązkowe)'!E21</f>
        <v>0</v>
      </c>
      <c r="F10" s="60">
        <f>'prognozy (obowiązkowe)'!F21</f>
        <v>0</v>
      </c>
      <c r="G10" s="60">
        <f>'prognozy (obowiązkowe)'!G21</f>
        <v>0</v>
      </c>
      <c r="H10" s="60">
        <f>'prognozy (obowiązkowe)'!H21</f>
        <v>0</v>
      </c>
    </row>
    <row r="11" spans="1:11">
      <c r="A11" s="5" t="s">
        <v>80</v>
      </c>
      <c r="B11" s="59">
        <f>'prognozy (obowiązkowe)'!B23</f>
        <v>0</v>
      </c>
      <c r="C11" s="59">
        <f>'prognozy (obowiązkowe)'!C23</f>
        <v>0</v>
      </c>
      <c r="D11" s="59">
        <f>'prognozy (obowiązkowe)'!D23</f>
        <v>0</v>
      </c>
      <c r="E11" s="59">
        <f>'prognozy (obowiązkowe)'!E23</f>
        <v>0</v>
      </c>
      <c r="F11" s="59">
        <f>'prognozy (obowiązkowe)'!F23</f>
        <v>0</v>
      </c>
      <c r="G11" s="59">
        <f>'prognozy (obowiązkowe)'!G23</f>
        <v>0</v>
      </c>
      <c r="H11" s="59">
        <f>'prognozy (obowiązkowe)'!H23</f>
        <v>0</v>
      </c>
    </row>
    <row r="12" spans="1:11">
      <c r="A12" s="4" t="s">
        <v>81</v>
      </c>
      <c r="B12" s="59">
        <f>'prognozy (obowiązkowe)'!B16+'prognozy (obowiązkowe)'!B17</f>
        <v>0</v>
      </c>
      <c r="C12" s="59">
        <f>'prognozy (obowiązkowe)'!C16+'prognozy (obowiązkowe)'!C17</f>
        <v>0</v>
      </c>
      <c r="D12" s="59">
        <f>'prognozy (obowiązkowe)'!D16+'prognozy (obowiązkowe)'!D17</f>
        <v>0</v>
      </c>
      <c r="E12" s="59">
        <f>'prognozy (obowiązkowe)'!E16+'prognozy (obowiązkowe)'!E17</f>
        <v>0</v>
      </c>
      <c r="F12" s="59">
        <f>'prognozy (obowiązkowe)'!F16+'prognozy (obowiązkowe)'!F17</f>
        <v>0</v>
      </c>
      <c r="G12" s="59">
        <f>'prognozy (obowiązkowe)'!G16+'prognozy (obowiązkowe)'!G17</f>
        <v>0</v>
      </c>
      <c r="H12" s="59">
        <f>'prognozy (obowiązkowe)'!H16+'prognozy (obowiązkowe)'!H17</f>
        <v>0</v>
      </c>
    </row>
    <row r="13" spans="1:11">
      <c r="A13" s="4" t="s">
        <v>82</v>
      </c>
      <c r="B13" s="59">
        <f>'prognozy (obowiązkowe)'!B24</f>
        <v>0</v>
      </c>
      <c r="C13" s="59">
        <f>'prognozy (obowiązkowe)'!C24</f>
        <v>0</v>
      </c>
      <c r="D13" s="59">
        <f>'prognozy (obowiązkowe)'!D24</f>
        <v>0</v>
      </c>
      <c r="E13" s="59">
        <f>'prognozy (obowiązkowe)'!E24</f>
        <v>0</v>
      </c>
      <c r="F13" s="59">
        <f>'prognozy (obowiązkowe)'!F24</f>
        <v>0</v>
      </c>
      <c r="G13" s="59">
        <f>'prognozy (obowiązkowe)'!G24</f>
        <v>0</v>
      </c>
      <c r="H13" s="59">
        <f>'prognozy (obowiązkowe)'!H24</f>
        <v>0</v>
      </c>
    </row>
    <row r="14" spans="1:11">
      <c r="A14" s="4" t="s">
        <v>83</v>
      </c>
      <c r="B14" s="59">
        <f>'prognozy (obowiązkowe)'!B25</f>
        <v>0</v>
      </c>
      <c r="C14" s="59">
        <f>'prognozy (obowiązkowe)'!C25</f>
        <v>0</v>
      </c>
      <c r="D14" s="59">
        <f>'prognozy (obowiązkowe)'!D25</f>
        <v>0</v>
      </c>
      <c r="E14" s="59">
        <f>'prognozy (obowiązkowe)'!E25</f>
        <v>0</v>
      </c>
      <c r="F14" s="59">
        <f>'prognozy (obowiązkowe)'!F25</f>
        <v>0</v>
      </c>
      <c r="G14" s="59">
        <f>'prognozy (obowiązkowe)'!G25</f>
        <v>0</v>
      </c>
      <c r="H14" s="59">
        <f>'prognozy (obowiązkowe)'!H25</f>
        <v>0</v>
      </c>
    </row>
    <row r="15" spans="1:11">
      <c r="A15" s="70" t="s">
        <v>88</v>
      </c>
      <c r="B15" s="71">
        <f>B4-B8</f>
        <v>0</v>
      </c>
      <c r="C15" s="71">
        <f t="shared" ref="C15:H15" si="2">C4-C8</f>
        <v>0</v>
      </c>
      <c r="D15" s="71">
        <f t="shared" si="2"/>
        <v>0</v>
      </c>
      <c r="E15" s="71">
        <f t="shared" si="2"/>
        <v>0</v>
      </c>
      <c r="F15" s="71">
        <f t="shared" si="2"/>
        <v>0</v>
      </c>
      <c r="G15" s="71">
        <f t="shared" si="2"/>
        <v>0</v>
      </c>
      <c r="H15" s="71">
        <f t="shared" si="2"/>
        <v>0</v>
      </c>
    </row>
    <row r="16" spans="1:11">
      <c r="A16" s="4" t="s">
        <v>84</v>
      </c>
      <c r="B16" s="59">
        <f>'prognozy (obowiązkowe)'!B14</f>
        <v>0</v>
      </c>
      <c r="C16" s="59">
        <f>'prognozy (obowiązkowe)'!C14</f>
        <v>0</v>
      </c>
      <c r="D16" s="59">
        <f>'prognozy (obowiązkowe)'!D14</f>
        <v>0</v>
      </c>
      <c r="E16" s="59">
        <f>'prognozy (obowiązkowe)'!E14</f>
        <v>0</v>
      </c>
      <c r="F16" s="59">
        <f>'prognozy (obowiązkowe)'!F14</f>
        <v>0</v>
      </c>
      <c r="G16" s="59">
        <f>'prognozy (obowiązkowe)'!G14</f>
        <v>0</v>
      </c>
      <c r="H16" s="59">
        <f>'prognozy (obowiązkowe)'!H14</f>
        <v>0</v>
      </c>
    </row>
    <row r="17" spans="1:11">
      <c r="A17" s="4" t="s">
        <v>85</v>
      </c>
      <c r="B17" s="60">
        <f>'prognozy (obowiązkowe)'!B22</f>
        <v>0</v>
      </c>
      <c r="C17" s="60">
        <f>'prognozy (obowiązkowe)'!C22</f>
        <v>0</v>
      </c>
      <c r="D17" s="60">
        <f>'prognozy (obowiązkowe)'!D22</f>
        <v>0</v>
      </c>
      <c r="E17" s="60">
        <f>'prognozy (obowiązkowe)'!E22</f>
        <v>0</v>
      </c>
      <c r="F17" s="60">
        <f>'prognozy (obowiązkowe)'!F22</f>
        <v>0</v>
      </c>
      <c r="G17" s="60">
        <f>'prognozy (obowiązkowe)'!G22</f>
        <v>0</v>
      </c>
      <c r="H17" s="60">
        <f>'prognozy (obowiązkowe)'!H22</f>
        <v>0</v>
      </c>
    </row>
    <row r="18" spans="1:11">
      <c r="A18" s="70" t="s">
        <v>87</v>
      </c>
      <c r="B18" s="72">
        <f>B15+B16-B17</f>
        <v>0</v>
      </c>
      <c r="C18" s="72">
        <f t="shared" ref="C18:H18" si="3">C15+C16-C17</f>
        <v>0</v>
      </c>
      <c r="D18" s="72">
        <f t="shared" si="3"/>
        <v>0</v>
      </c>
      <c r="E18" s="72">
        <f t="shared" si="3"/>
        <v>0</v>
      </c>
      <c r="F18" s="72">
        <f t="shared" si="3"/>
        <v>0</v>
      </c>
      <c r="G18" s="72">
        <f t="shared" si="3"/>
        <v>0</v>
      </c>
      <c r="H18" s="72">
        <f t="shared" si="3"/>
        <v>0</v>
      </c>
    </row>
    <row r="19" spans="1:11">
      <c r="A19" s="4" t="s">
        <v>86</v>
      </c>
      <c r="B19" s="61">
        <f>'prognozy (obowiązkowe)'!B27</f>
        <v>0</v>
      </c>
      <c r="C19" s="61">
        <f>'prognozy (obowiązkowe)'!C27</f>
        <v>0</v>
      </c>
      <c r="D19" s="61">
        <f>'prognozy (obowiązkowe)'!D27</f>
        <v>0</v>
      </c>
      <c r="E19" s="61">
        <f>'prognozy (obowiązkowe)'!E27</f>
        <v>0</v>
      </c>
      <c r="F19" s="61">
        <f>'prognozy (obowiązkowe)'!F27</f>
        <v>0</v>
      </c>
      <c r="G19" s="61">
        <f>'prognozy (obowiązkowe)'!G27</f>
        <v>0</v>
      </c>
      <c r="H19" s="61">
        <f>'prognozy (obowiązkowe)'!H27</f>
        <v>0</v>
      </c>
    </row>
    <row r="20" spans="1:11">
      <c r="A20" s="4" t="s">
        <v>89</v>
      </c>
      <c r="B20" s="60">
        <f>'prognozy (obowiązkowe)'!B29</f>
        <v>0</v>
      </c>
      <c r="C20" s="60">
        <f>'prognozy (obowiązkowe)'!C29</f>
        <v>0</v>
      </c>
      <c r="D20" s="60">
        <f>'prognozy (obowiązkowe)'!D29</f>
        <v>0</v>
      </c>
      <c r="E20" s="60">
        <f>'prognozy (obowiązkowe)'!E29</f>
        <v>0</v>
      </c>
      <c r="F20" s="60">
        <f>'prognozy (obowiązkowe)'!F29</f>
        <v>0</v>
      </c>
      <c r="G20" s="60">
        <f>'prognozy (obowiązkowe)'!G29</f>
        <v>0</v>
      </c>
      <c r="H20" s="60">
        <f>'prognozy (obowiązkowe)'!H29</f>
        <v>0</v>
      </c>
    </row>
    <row r="21" spans="1:11">
      <c r="A21" s="70" t="s">
        <v>90</v>
      </c>
      <c r="B21" s="73">
        <f>B18-B19-B20</f>
        <v>0</v>
      </c>
      <c r="C21" s="73">
        <f t="shared" ref="C21:H21" si="4">C18-C19-C20</f>
        <v>0</v>
      </c>
      <c r="D21" s="73">
        <f t="shared" si="4"/>
        <v>0</v>
      </c>
      <c r="E21" s="73">
        <f t="shared" si="4"/>
        <v>0</v>
      </c>
      <c r="F21" s="73">
        <f t="shared" si="4"/>
        <v>0</v>
      </c>
      <c r="G21" s="73">
        <f t="shared" si="4"/>
        <v>0</v>
      </c>
      <c r="H21" s="73">
        <f t="shared" si="4"/>
        <v>0</v>
      </c>
      <c r="I21" s="40"/>
      <c r="J21" s="40"/>
      <c r="K21" s="40"/>
    </row>
    <row r="22" spans="1:11">
      <c r="A22" s="53" t="s">
        <v>91</v>
      </c>
      <c r="B22" s="60"/>
      <c r="C22" s="60"/>
      <c r="D22" s="60"/>
      <c r="E22" s="60"/>
      <c r="F22" s="60"/>
      <c r="G22" s="60"/>
      <c r="H22" s="60"/>
    </row>
    <row r="23" spans="1:11">
      <c r="A23" s="74" t="s">
        <v>92</v>
      </c>
      <c r="B23" s="75">
        <f>B21-B22</f>
        <v>0</v>
      </c>
      <c r="C23" s="75">
        <f t="shared" ref="C23:H23" si="5">C21-C22</f>
        <v>0</v>
      </c>
      <c r="D23" s="75">
        <f t="shared" si="5"/>
        <v>0</v>
      </c>
      <c r="E23" s="75">
        <f t="shared" si="5"/>
        <v>0</v>
      </c>
      <c r="F23" s="75">
        <f t="shared" si="5"/>
        <v>0</v>
      </c>
      <c r="G23" s="75">
        <f t="shared" si="5"/>
        <v>0</v>
      </c>
      <c r="H23" s="75">
        <f t="shared" si="5"/>
        <v>0</v>
      </c>
    </row>
    <row r="24" spans="1:11" ht="15" customHeight="1">
      <c r="B24" s="57"/>
      <c r="C24" s="57"/>
      <c r="D24" s="57"/>
      <c r="E24" s="57"/>
      <c r="F24" s="57"/>
      <c r="G24" s="57"/>
      <c r="H24" s="57"/>
    </row>
    <row r="25" spans="1:11" ht="15" customHeight="1">
      <c r="A25" s="6" t="s">
        <v>24</v>
      </c>
      <c r="B25" s="58">
        <f t="shared" ref="B25:H25" ca="1" si="6">B3</f>
        <v>2022</v>
      </c>
      <c r="C25" s="58">
        <f t="shared" ca="1" si="6"/>
        <v>2023</v>
      </c>
      <c r="D25" s="58">
        <f t="shared" si="6"/>
        <v>0</v>
      </c>
      <c r="E25" s="58">
        <f t="shared" ca="1" si="6"/>
        <v>2024</v>
      </c>
      <c r="F25" s="58">
        <f t="shared" ca="1" si="6"/>
        <v>2025</v>
      </c>
      <c r="G25" s="58">
        <f t="shared" ca="1" si="6"/>
        <v>2026</v>
      </c>
      <c r="H25" s="58">
        <f t="shared" ca="1" si="6"/>
        <v>2027</v>
      </c>
    </row>
    <row r="26" spans="1:11" ht="15" customHeight="1">
      <c r="A26" s="81" t="s">
        <v>25</v>
      </c>
      <c r="B26" s="82">
        <f>'prognozy (obowiązkowe)'!B32</f>
        <v>0</v>
      </c>
      <c r="C26" s="82">
        <f>'prognozy (obowiązkowe)'!C32</f>
        <v>0</v>
      </c>
      <c r="D26" s="82">
        <f>'prognozy (obowiązkowe)'!D32</f>
        <v>0</v>
      </c>
      <c r="E26" s="82">
        <f>'prognozy (obowiązkowe)'!E32</f>
        <v>0</v>
      </c>
      <c r="F26" s="82">
        <f>'prognozy (obowiązkowe)'!F32</f>
        <v>0</v>
      </c>
      <c r="G26" s="82">
        <f>'prognozy (obowiązkowe)'!G32</f>
        <v>0</v>
      </c>
      <c r="H26" s="82">
        <f>'prognozy (obowiązkowe)'!H32</f>
        <v>0</v>
      </c>
    </row>
    <row r="28" spans="1:11">
      <c r="A28" s="274" t="s">
        <v>26</v>
      </c>
      <c r="B28" s="274"/>
      <c r="C28" s="274"/>
      <c r="D28" s="274"/>
      <c r="E28" s="274"/>
    </row>
    <row r="29" spans="1:11">
      <c r="A29" s="76" t="s">
        <v>27</v>
      </c>
      <c r="B29" s="54">
        <f t="shared" ref="B29:H29" ca="1" si="7">B3</f>
        <v>2022</v>
      </c>
      <c r="C29" s="54">
        <f t="shared" ca="1" si="7"/>
        <v>2023</v>
      </c>
      <c r="D29" s="54">
        <f t="shared" si="7"/>
        <v>0</v>
      </c>
      <c r="E29" s="54">
        <f t="shared" ca="1" si="7"/>
        <v>2024</v>
      </c>
      <c r="F29" s="54">
        <f t="shared" ca="1" si="7"/>
        <v>2025</v>
      </c>
      <c r="G29" s="54">
        <f t="shared" ca="1" si="7"/>
        <v>2026</v>
      </c>
      <c r="H29" s="54">
        <f t="shared" ca="1" si="7"/>
        <v>2027</v>
      </c>
    </row>
    <row r="30" spans="1:11">
      <c r="A30" s="199" t="s">
        <v>76</v>
      </c>
      <c r="B30" s="200" t="e">
        <f>ROUND(B15/B4,3)</f>
        <v>#DIV/0!</v>
      </c>
      <c r="C30" s="200" t="e">
        <f t="shared" ref="C30:H30" si="8">ROUND(C15/C4,3)</f>
        <v>#DIV/0!</v>
      </c>
      <c r="D30" s="200" t="e">
        <f t="shared" si="8"/>
        <v>#DIV/0!</v>
      </c>
      <c r="E30" s="200" t="e">
        <f t="shared" si="8"/>
        <v>#DIV/0!</v>
      </c>
      <c r="F30" s="200" t="e">
        <f t="shared" si="8"/>
        <v>#DIV/0!</v>
      </c>
      <c r="G30" s="200" t="e">
        <f t="shared" si="8"/>
        <v>#DIV/0!</v>
      </c>
      <c r="H30" s="200" t="e">
        <f t="shared" si="8"/>
        <v>#DIV/0!</v>
      </c>
    </row>
    <row r="31" spans="1:11">
      <c r="A31" s="201" t="s">
        <v>75</v>
      </c>
      <c r="B31" s="202" t="e">
        <f>ROUND(B18/(B4+B16),3)</f>
        <v>#DIV/0!</v>
      </c>
      <c r="C31" s="202" t="e">
        <f t="shared" ref="C31:H31" si="9">ROUND(C18/(C4+C16),3)</f>
        <v>#DIV/0!</v>
      </c>
      <c r="D31" s="202" t="e">
        <f t="shared" si="9"/>
        <v>#DIV/0!</v>
      </c>
      <c r="E31" s="202" t="e">
        <f t="shared" si="9"/>
        <v>#DIV/0!</v>
      </c>
      <c r="F31" s="202" t="e">
        <f t="shared" si="9"/>
        <v>#DIV/0!</v>
      </c>
      <c r="G31" s="202" t="e">
        <f t="shared" si="9"/>
        <v>#DIV/0!</v>
      </c>
      <c r="H31" s="202" t="e">
        <f t="shared" si="9"/>
        <v>#DIV/0!</v>
      </c>
    </row>
    <row r="32" spans="1:11" ht="15" customHeight="1">
      <c r="A32" s="201" t="s">
        <v>28</v>
      </c>
      <c r="B32" s="202" t="e">
        <f>ROUND(B21/(B4+B16),3)</f>
        <v>#DIV/0!</v>
      </c>
      <c r="C32" s="202" t="e">
        <f t="shared" ref="C32:H32" si="10">ROUND(C21/(C4+C16),3)</f>
        <v>#DIV/0!</v>
      </c>
      <c r="D32" s="202" t="e">
        <f t="shared" si="10"/>
        <v>#DIV/0!</v>
      </c>
      <c r="E32" s="202" t="e">
        <f t="shared" si="10"/>
        <v>#DIV/0!</v>
      </c>
      <c r="F32" s="202" t="e">
        <f t="shared" si="10"/>
        <v>#DIV/0!</v>
      </c>
      <c r="G32" s="202" t="e">
        <f t="shared" si="10"/>
        <v>#DIV/0!</v>
      </c>
      <c r="H32" s="202" t="e">
        <f t="shared" si="10"/>
        <v>#DIV/0!</v>
      </c>
    </row>
    <row r="33" spans="1:9" ht="15" customHeight="1">
      <c r="A33" s="77"/>
      <c r="B33" s="68"/>
      <c r="C33" s="68"/>
      <c r="D33" s="68"/>
      <c r="E33" s="68"/>
      <c r="F33" s="68"/>
      <c r="G33" s="68"/>
      <c r="H33" s="68"/>
      <c r="I33" s="69"/>
    </row>
    <row r="34" spans="1:9">
      <c r="A34" s="78" t="s">
        <v>29</v>
      </c>
      <c r="B34" s="42"/>
      <c r="C34" s="42"/>
      <c r="D34" s="42"/>
      <c r="E34" s="42"/>
      <c r="F34" s="66"/>
      <c r="G34" s="67"/>
      <c r="H34" s="67"/>
    </row>
    <row r="35" spans="1:9" ht="15" customHeight="1">
      <c r="A35" s="219" t="s">
        <v>30</v>
      </c>
      <c r="B35" s="220" t="e">
        <f>ROUND((B23+B10)/B26,1)</f>
        <v>#DIV/0!</v>
      </c>
      <c r="C35" s="220" t="e">
        <f t="shared" ref="C35:H35" si="11">ROUND((C23+C10)/C26,1)</f>
        <v>#DIV/0!</v>
      </c>
      <c r="D35" s="220" t="e">
        <f t="shared" si="11"/>
        <v>#DIV/0!</v>
      </c>
      <c r="E35" s="220" t="e">
        <f t="shared" si="11"/>
        <v>#DIV/0!</v>
      </c>
      <c r="F35" s="220" t="e">
        <f t="shared" si="11"/>
        <v>#DIV/0!</v>
      </c>
      <c r="G35" s="220" t="e">
        <f t="shared" si="11"/>
        <v>#DIV/0!</v>
      </c>
      <c r="H35" s="220" t="e">
        <f t="shared" si="11"/>
        <v>#DIV/0!</v>
      </c>
    </row>
    <row r="36" spans="1:9" ht="15" customHeight="1">
      <c r="A36" s="219" t="s">
        <v>31</v>
      </c>
      <c r="B36" s="220" t="e">
        <f>ROUND((B18+B17)/B17,1)</f>
        <v>#DIV/0!</v>
      </c>
      <c r="C36" s="220" t="e">
        <f t="shared" ref="C36:H36" si="12">ROUND((C18+C17)/C17,1)</f>
        <v>#DIV/0!</v>
      </c>
      <c r="D36" s="220" t="e">
        <f t="shared" si="12"/>
        <v>#DIV/0!</v>
      </c>
      <c r="E36" s="220" t="e">
        <f t="shared" si="12"/>
        <v>#DIV/0!</v>
      </c>
      <c r="F36" s="220" t="e">
        <f t="shared" si="12"/>
        <v>#DIV/0!</v>
      </c>
      <c r="G36" s="220" t="e">
        <f t="shared" si="12"/>
        <v>#DIV/0!</v>
      </c>
      <c r="H36" s="220" t="e">
        <f t="shared" si="12"/>
        <v>#DIV/0!</v>
      </c>
    </row>
    <row r="37" spans="1:9">
      <c r="A37" s="79"/>
    </row>
    <row r="38" spans="1:9">
      <c r="A38" s="78" t="s">
        <v>67</v>
      </c>
      <c r="B38" s="42"/>
      <c r="C38" s="42"/>
      <c r="D38" s="42"/>
      <c r="E38" s="42"/>
      <c r="F38" s="42"/>
      <c r="G38" s="42"/>
      <c r="H38" s="42"/>
    </row>
    <row r="39" spans="1:9">
      <c r="A39" s="221" t="s">
        <v>68</v>
      </c>
      <c r="B39" s="222"/>
      <c r="C39" s="223" t="e">
        <f t="shared" ref="C39:G39" si="13">ROUND(C4/B4,3)</f>
        <v>#DIV/0!</v>
      </c>
      <c r="D39" s="224"/>
      <c r="E39" s="223" t="e">
        <f>ROUND(E4/C4,3)</f>
        <v>#DIV/0!</v>
      </c>
      <c r="F39" s="223" t="e">
        <f t="shared" si="13"/>
        <v>#DIV/0!</v>
      </c>
      <c r="G39" s="223" t="e">
        <f t="shared" si="13"/>
        <v>#DIV/0!</v>
      </c>
      <c r="H39" s="223" t="e">
        <f>ROUND(H4/G4,3)</f>
        <v>#DIV/0!</v>
      </c>
    </row>
    <row r="40" spans="1:9">
      <c r="A40" s="78" t="s">
        <v>69</v>
      </c>
      <c r="B40" s="42"/>
      <c r="C40" s="42"/>
      <c r="D40" s="42"/>
      <c r="E40" s="42"/>
      <c r="F40" s="43"/>
      <c r="G40" s="44"/>
      <c r="H40" s="44"/>
    </row>
    <row r="41" spans="1:9" ht="26.4">
      <c r="A41" s="80" t="s">
        <v>70</v>
      </c>
      <c r="B41" s="65"/>
      <c r="C41" s="65"/>
      <c r="D41" s="65"/>
      <c r="E41" s="65"/>
      <c r="F41" s="65"/>
      <c r="G41" s="65"/>
      <c r="H41" s="65"/>
    </row>
    <row r="42" spans="1:9" s="6" customFormat="1" ht="15" customHeight="1">
      <c r="A42" s="2"/>
      <c r="B42" s="2"/>
      <c r="C42" s="2"/>
      <c r="D42" s="2"/>
      <c r="E42" s="2"/>
      <c r="F42" s="2"/>
      <c r="G42" s="2"/>
      <c r="H42" s="2"/>
      <c r="I42" s="2"/>
    </row>
  </sheetData>
  <sheetProtection selectLockedCells="1" selectUnlockedCells="1"/>
  <mergeCells count="2">
    <mergeCell ref="A2:E2"/>
    <mergeCell ref="A28:E28"/>
  </mergeCells>
  <pageMargins left="0.70866141732283472" right="0.70866141732283472" top="0.74803149606299213" bottom="0.74803149606299213" header="0.51181102362204722" footer="0.51181102362204722"/>
  <pageSetup paperSize="9" scale="69" firstPageNumber="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1"/>
  <sheetViews>
    <sheetView workbookViewId="0">
      <selection activeCell="L12" sqref="L12"/>
    </sheetView>
  </sheetViews>
  <sheetFormatPr defaultRowHeight="13.2"/>
  <cols>
    <col min="1" max="1" width="17.6640625" customWidth="1"/>
    <col min="3" max="3" width="12.109375" customWidth="1"/>
    <col min="4" max="9" width="11.33203125" customWidth="1"/>
    <col min="10" max="10" width="22.33203125" customWidth="1"/>
  </cols>
  <sheetData>
    <row r="1" spans="1:21" ht="13.8">
      <c r="A1" s="7" t="s">
        <v>32</v>
      </c>
      <c r="B1" s="8"/>
      <c r="C1" s="39">
        <f ca="1">'prognozy (obowiązkowe)'!B11</f>
        <v>2022</v>
      </c>
      <c r="D1" s="39">
        <f ca="1">'prognozy (obowiązkowe)'!C11</f>
        <v>2023</v>
      </c>
      <c r="E1" s="39">
        <f>'prognozy (obowiązkowe)'!D11</f>
        <v>0</v>
      </c>
      <c r="F1" s="39">
        <f ca="1">'prognozy (obowiązkowe)'!E11</f>
        <v>2024</v>
      </c>
      <c r="G1" s="39">
        <f ca="1">'prognozy (obowiązkowe)'!F11</f>
        <v>2025</v>
      </c>
      <c r="H1" s="39">
        <f ca="1">'prognozy (obowiązkowe)'!G11</f>
        <v>2026</v>
      </c>
      <c r="I1" s="39">
        <f ca="1">'prognozy (obowiązkowe)'!H11</f>
        <v>2027</v>
      </c>
      <c r="J1" s="9"/>
      <c r="K1" s="9"/>
      <c r="M1" s="9"/>
      <c r="O1" s="9"/>
      <c r="Q1" s="9"/>
      <c r="S1" s="9"/>
      <c r="U1" s="9"/>
    </row>
    <row r="2" spans="1:21" ht="13.8">
      <c r="A2" s="10" t="s">
        <v>33</v>
      </c>
      <c r="B2" s="11"/>
      <c r="C2" s="12"/>
      <c r="D2" s="83"/>
      <c r="E2" s="84"/>
      <c r="F2" s="90">
        <v>500000</v>
      </c>
      <c r="G2" s="90"/>
      <c r="H2" s="90"/>
      <c r="I2" s="90"/>
      <c r="J2" s="275" t="s">
        <v>107</v>
      </c>
      <c r="K2" s="277">
        <f>F2</f>
        <v>500000</v>
      </c>
      <c r="M2" s="13">
        <f>G2</f>
        <v>0</v>
      </c>
      <c r="O2" s="13">
        <f>I2</f>
        <v>0</v>
      </c>
      <c r="Q2" s="13">
        <f>K2</f>
        <v>500000</v>
      </c>
      <c r="S2" s="13">
        <f>M2</f>
        <v>0</v>
      </c>
      <c r="U2" s="13">
        <f>O2</f>
        <v>0</v>
      </c>
    </row>
    <row r="3" spans="1:21" ht="13.8">
      <c r="A3" s="14" t="s">
        <v>34</v>
      </c>
      <c r="B3" s="15"/>
      <c r="C3" s="12"/>
      <c r="D3" s="86"/>
      <c r="E3" s="16"/>
      <c r="F3" s="89">
        <f>ROUND($K$5*$K$4,0)</f>
        <v>22727</v>
      </c>
      <c r="G3" s="89">
        <f>ROUND($K$6*$K$4,0)</f>
        <v>90909</v>
      </c>
      <c r="H3" s="89">
        <f>ROUND(12*$K$4,0)</f>
        <v>90909</v>
      </c>
      <c r="I3" s="89">
        <f>ROUND(12*$K$4,0)</f>
        <v>90909</v>
      </c>
      <c r="J3" s="275" t="s">
        <v>108</v>
      </c>
      <c r="K3" s="278">
        <v>66</v>
      </c>
      <c r="M3" s="9">
        <v>73</v>
      </c>
      <c r="O3" s="9">
        <v>74</v>
      </c>
      <c r="Q3" s="9">
        <v>75</v>
      </c>
      <c r="S3" s="9">
        <v>76</v>
      </c>
      <c r="U3" s="9">
        <v>77</v>
      </c>
    </row>
    <row r="4" spans="1:21" ht="14.4" thickBot="1">
      <c r="A4" s="14" t="s">
        <v>35</v>
      </c>
      <c r="B4" s="15"/>
      <c r="C4" s="17"/>
      <c r="D4" s="87"/>
      <c r="E4" s="16">
        <f>C4+E2-E3</f>
        <v>0</v>
      </c>
      <c r="F4" s="89">
        <f>E4+F2-F3</f>
        <v>477273</v>
      </c>
      <c r="G4" s="89">
        <f>F4+G2-G3</f>
        <v>386364</v>
      </c>
      <c r="H4" s="89">
        <f>G4+H2-H3</f>
        <v>295455</v>
      </c>
      <c r="I4" s="89">
        <f>H4+I2-I3</f>
        <v>204546</v>
      </c>
      <c r="J4" s="275" t="s">
        <v>109</v>
      </c>
      <c r="K4" s="278">
        <f>K2/K3</f>
        <v>7575.757575757576</v>
      </c>
      <c r="M4" s="9">
        <f>M2/M3</f>
        <v>0</v>
      </c>
      <c r="O4" s="9">
        <f>O2/O3</f>
        <v>0</v>
      </c>
      <c r="Q4" s="9">
        <f>Q2/Q3</f>
        <v>6666.666666666667</v>
      </c>
      <c r="S4" s="9">
        <f>S2/S3</f>
        <v>0</v>
      </c>
      <c r="U4" s="9">
        <f>U2/U3</f>
        <v>0</v>
      </c>
    </row>
    <row r="5" spans="1:21" ht="14.4" thickBot="1">
      <c r="A5" s="19" t="s">
        <v>36</v>
      </c>
      <c r="B5" s="20">
        <v>0</v>
      </c>
      <c r="C5" s="21"/>
      <c r="D5" s="88"/>
      <c r="E5" s="88"/>
      <c r="F5" s="91"/>
      <c r="G5" s="91"/>
      <c r="H5" s="91"/>
      <c r="I5" s="91"/>
      <c r="J5" s="275" t="s">
        <v>110</v>
      </c>
      <c r="K5" s="278">
        <v>3</v>
      </c>
      <c r="M5" s="9"/>
      <c r="O5" s="9"/>
      <c r="Q5" s="9"/>
      <c r="S5" s="9"/>
      <c r="U5" s="9"/>
    </row>
    <row r="6" spans="1:21" ht="13.8">
      <c r="A6" s="22" t="s">
        <v>37</v>
      </c>
      <c r="B6" s="23"/>
      <c r="C6" s="24"/>
      <c r="D6" s="24"/>
      <c r="E6" s="24">
        <f>ROUND(((100+E4)/2)*$B$5/12*2,1)</f>
        <v>0</v>
      </c>
      <c r="F6" s="92">
        <f>ROUND(((E4+F4)/2)*$B$5/12*$K$7,1)</f>
        <v>0</v>
      </c>
      <c r="G6" s="92">
        <f>ROUND(((F4+G4)/2)*$B$5/12*12,1)</f>
        <v>0</v>
      </c>
      <c r="H6" s="92">
        <f>ROUND(((G4+H4)/2)*$B$5/12*12,1)</f>
        <v>0</v>
      </c>
      <c r="I6" s="276">
        <f>ROUND(((H4+I4)/2)*$B$5/12*12,1)</f>
        <v>0</v>
      </c>
      <c r="J6" s="275" t="s">
        <v>111</v>
      </c>
      <c r="K6" s="278">
        <v>12</v>
      </c>
      <c r="M6" s="9"/>
      <c r="O6" s="9"/>
      <c r="Q6" s="9"/>
      <c r="S6" s="9"/>
      <c r="U6" s="9"/>
    </row>
    <row r="7" spans="1:21" ht="13.8">
      <c r="A7" s="22"/>
      <c r="B7" s="25"/>
      <c r="C7" s="25"/>
      <c r="D7" s="32"/>
      <c r="E7" s="32"/>
      <c r="F7" s="32"/>
      <c r="G7" s="32"/>
      <c r="H7" s="32"/>
      <c r="I7" s="85"/>
      <c r="J7" s="275" t="s">
        <v>112</v>
      </c>
      <c r="K7" s="278">
        <v>3</v>
      </c>
      <c r="M7" s="9"/>
      <c r="O7" s="9"/>
      <c r="Q7" s="9"/>
      <c r="S7" s="9"/>
      <c r="U7" s="9"/>
    </row>
    <row r="8" spans="1:21" ht="13.8">
      <c r="A8" s="7"/>
      <c r="B8" s="26"/>
      <c r="C8" s="26"/>
      <c r="D8" s="26"/>
      <c r="E8" s="26"/>
      <c r="F8" s="26"/>
      <c r="G8" s="26"/>
      <c r="H8" s="26"/>
      <c r="I8" s="85"/>
      <c r="J8" s="85"/>
      <c r="K8" s="9"/>
      <c r="M8" s="9"/>
      <c r="O8" s="9"/>
      <c r="Q8" s="9"/>
      <c r="S8" s="9"/>
      <c r="U8" s="9"/>
    </row>
    <row r="9" spans="1:21" ht="13.8">
      <c r="A9" s="27" t="s">
        <v>33</v>
      </c>
      <c r="B9" s="18"/>
      <c r="C9" s="93"/>
      <c r="D9" s="94"/>
      <c r="E9" s="94"/>
      <c r="F9" s="94"/>
      <c r="G9" s="94"/>
      <c r="H9" s="94"/>
      <c r="I9" s="90"/>
      <c r="J9" s="85"/>
      <c r="K9" s="9"/>
      <c r="M9" s="9"/>
      <c r="O9" s="9"/>
      <c r="Q9" s="9"/>
      <c r="S9" s="9"/>
      <c r="U9" s="9"/>
    </row>
    <row r="10" spans="1:21" ht="13.8">
      <c r="A10" s="14" t="s">
        <v>34</v>
      </c>
      <c r="B10" s="15"/>
      <c r="C10" s="30"/>
      <c r="D10" s="89"/>
      <c r="E10" s="89"/>
      <c r="F10" s="89"/>
      <c r="G10" s="89"/>
      <c r="H10" s="89"/>
      <c r="I10" s="89"/>
      <c r="J10" s="85"/>
      <c r="K10" s="9"/>
      <c r="M10" s="9"/>
      <c r="O10" s="9"/>
      <c r="Q10" s="9"/>
      <c r="S10" s="9"/>
      <c r="U10" s="9"/>
    </row>
    <row r="11" spans="1:21" ht="14.4" thickBot="1">
      <c r="A11" s="14" t="s">
        <v>35</v>
      </c>
      <c r="B11" s="18">
        <f>B9</f>
        <v>0</v>
      </c>
      <c r="C11" s="30">
        <f t="shared" ref="C11:I11" si="0">B11+C9-C10</f>
        <v>0</v>
      </c>
      <c r="D11" s="89">
        <f t="shared" si="0"/>
        <v>0</v>
      </c>
      <c r="E11" s="89">
        <f t="shared" si="0"/>
        <v>0</v>
      </c>
      <c r="F11" s="89">
        <f t="shared" si="0"/>
        <v>0</v>
      </c>
      <c r="G11" s="89">
        <f t="shared" si="0"/>
        <v>0</v>
      </c>
      <c r="H11" s="89">
        <f t="shared" si="0"/>
        <v>0</v>
      </c>
      <c r="I11" s="89">
        <f t="shared" si="0"/>
        <v>0</v>
      </c>
      <c r="J11" s="85"/>
      <c r="K11" s="9"/>
      <c r="M11" s="9"/>
      <c r="O11" s="9"/>
      <c r="Q11" s="9"/>
      <c r="S11" s="9"/>
      <c r="U11" s="9"/>
    </row>
    <row r="12" spans="1:21" ht="14.4" thickBot="1">
      <c r="A12" s="19" t="s">
        <v>36</v>
      </c>
      <c r="B12" s="20"/>
      <c r="C12" s="95"/>
      <c r="D12" s="91"/>
      <c r="E12" s="91"/>
      <c r="F12" s="91"/>
      <c r="G12" s="91"/>
      <c r="H12" s="91"/>
      <c r="I12" s="91"/>
      <c r="J12" s="85"/>
      <c r="K12" s="9"/>
      <c r="M12" s="9"/>
      <c r="O12" s="9"/>
      <c r="Q12" s="9"/>
      <c r="S12" s="9"/>
      <c r="U12" s="9"/>
    </row>
    <row r="13" spans="1:21" ht="13.8">
      <c r="A13" s="22" t="s">
        <v>37</v>
      </c>
      <c r="B13" s="23"/>
      <c r="C13" s="92"/>
      <c r="D13" s="92">
        <f>ROUND(((C11+D11)/2)*$B$12/12*6,1)</f>
        <v>0</v>
      </c>
      <c r="E13" s="92">
        <f>ROUND(((C11+E11)/2)*$B$12/12*12,1)</f>
        <v>0</v>
      </c>
      <c r="F13" s="92">
        <f>ROUND(((E11+F11)/2)*$B$12/12*12,1)</f>
        <v>0</v>
      </c>
      <c r="G13" s="92">
        <f>ROUND(((F11+G11)/2)*$B$12/12*12,1)</f>
        <v>0</v>
      </c>
      <c r="H13" s="92">
        <f>ROUND(((G11+H11)/2)*$B$12/12*12,1)</f>
        <v>0</v>
      </c>
      <c r="I13" s="92">
        <f>ROUND(((H11+I11)/2)*$B$12/12*12,0)</f>
        <v>0</v>
      </c>
      <c r="J13" s="85"/>
      <c r="K13" s="9"/>
      <c r="M13" s="9"/>
      <c r="O13" s="9"/>
      <c r="Q13" s="9"/>
      <c r="S13" s="9"/>
      <c r="U13" s="9"/>
    </row>
    <row r="14" spans="1:21" ht="13.8">
      <c r="A14" s="29"/>
      <c r="B14" s="25"/>
      <c r="C14" s="95"/>
      <c r="D14" s="91"/>
      <c r="E14" s="91"/>
      <c r="F14" s="91"/>
      <c r="G14" s="91"/>
      <c r="H14" s="91"/>
      <c r="I14" s="90"/>
      <c r="J14" s="85"/>
      <c r="K14" s="9"/>
      <c r="M14" s="9"/>
      <c r="O14" s="9"/>
      <c r="Q14" s="9"/>
      <c r="S14" s="9"/>
      <c r="U14" s="9"/>
    </row>
    <row r="15" spans="1:21" ht="13.8">
      <c r="A15" s="7"/>
      <c r="B15" s="26"/>
      <c r="C15" s="96"/>
      <c r="D15" s="96"/>
      <c r="E15" s="96"/>
      <c r="F15" s="96"/>
      <c r="G15" s="96"/>
      <c r="H15" s="96"/>
      <c r="I15" s="90"/>
      <c r="J15" s="85"/>
      <c r="K15" s="9"/>
      <c r="M15" s="9"/>
      <c r="O15" s="9"/>
      <c r="Q15" s="9"/>
      <c r="S15" s="9"/>
      <c r="U15" s="9"/>
    </row>
    <row r="16" spans="1:21" ht="13.8">
      <c r="A16" s="27" t="s">
        <v>33</v>
      </c>
      <c r="B16" s="30"/>
      <c r="C16" s="93"/>
      <c r="D16" s="94"/>
      <c r="E16" s="94"/>
      <c r="F16" s="94"/>
      <c r="G16" s="94"/>
      <c r="H16" s="94"/>
      <c r="I16" s="94"/>
      <c r="J16" s="85"/>
      <c r="K16" s="9"/>
      <c r="M16" s="9"/>
      <c r="O16" s="9"/>
      <c r="Q16" s="9"/>
      <c r="S16" s="9"/>
      <c r="U16" s="9"/>
    </row>
    <row r="17" spans="1:21" ht="13.8">
      <c r="A17" s="14" t="s">
        <v>34</v>
      </c>
      <c r="B17" s="18"/>
      <c r="C17" s="30"/>
      <c r="D17" s="89"/>
      <c r="E17" s="89"/>
      <c r="F17" s="89"/>
      <c r="G17" s="89"/>
      <c r="H17" s="89"/>
      <c r="I17" s="89"/>
      <c r="J17" s="85"/>
      <c r="K17" s="9"/>
      <c r="M17" s="9"/>
      <c r="O17" s="9"/>
      <c r="Q17" s="9"/>
      <c r="S17" s="9"/>
      <c r="U17" s="9"/>
    </row>
    <row r="18" spans="1:21" ht="14.4" thickBot="1">
      <c r="A18" s="14" t="s">
        <v>38</v>
      </c>
      <c r="B18" s="18">
        <f>B16-B17</f>
        <v>0</v>
      </c>
      <c r="C18" s="30">
        <f t="shared" ref="C18:I18" si="1">B18+C16-C17</f>
        <v>0</v>
      </c>
      <c r="D18" s="89">
        <f t="shared" si="1"/>
        <v>0</v>
      </c>
      <c r="E18" s="89">
        <f t="shared" si="1"/>
        <v>0</v>
      </c>
      <c r="F18" s="89">
        <f t="shared" si="1"/>
        <v>0</v>
      </c>
      <c r="G18" s="89">
        <f t="shared" si="1"/>
        <v>0</v>
      </c>
      <c r="H18" s="89">
        <f t="shared" si="1"/>
        <v>0</v>
      </c>
      <c r="I18" s="89">
        <f t="shared" si="1"/>
        <v>0</v>
      </c>
      <c r="J18" s="85"/>
      <c r="K18" s="9"/>
      <c r="M18" s="9"/>
      <c r="O18" s="9"/>
      <c r="Q18" s="9"/>
      <c r="S18" s="9"/>
      <c r="U18" s="9"/>
    </row>
    <row r="19" spans="1:21" ht="14.4" thickBot="1">
      <c r="A19" s="19" t="s">
        <v>36</v>
      </c>
      <c r="B19" s="20"/>
      <c r="C19" s="95"/>
      <c r="D19" s="91"/>
      <c r="E19" s="91"/>
      <c r="F19" s="91"/>
      <c r="G19" s="91"/>
      <c r="H19" s="91"/>
      <c r="I19" s="91"/>
      <c r="J19" s="85"/>
      <c r="K19" s="9"/>
      <c r="M19" s="9"/>
      <c r="O19" s="9"/>
      <c r="Q19" s="9"/>
      <c r="S19" s="9"/>
      <c r="U19" s="9"/>
    </row>
    <row r="20" spans="1:21" ht="13.8">
      <c r="A20" s="31" t="s">
        <v>39</v>
      </c>
      <c r="B20" s="23"/>
      <c r="C20" s="92">
        <f>ROUND(((B18+C18)/2)*$B$19/12*12,1)</f>
        <v>0</v>
      </c>
      <c r="D20" s="92">
        <f>ROUND(((C18+D18)/2)*$B$19/12*12,1)</f>
        <v>0</v>
      </c>
      <c r="E20" s="92">
        <f>ROUND(((D18+E18)/2)*$B$19/12*12,1)</f>
        <v>0</v>
      </c>
      <c r="F20" s="92">
        <f>ROUND(((E18+F18)/2)*$B$19/12*12,0)</f>
        <v>0</v>
      </c>
      <c r="G20" s="92">
        <f>ROUND(((F18+G18)/2)*$B$19/12*12,0)</f>
        <v>0</v>
      </c>
      <c r="H20" s="92">
        <f>ROUND(((G18+H18)/2)*$B$19/12*12,0)</f>
        <v>0</v>
      </c>
      <c r="I20" s="92">
        <f>ROUND(((H18+I18)/2)*$B$19/12*12,0)</f>
        <v>0</v>
      </c>
      <c r="J20" s="85"/>
      <c r="K20" s="9"/>
      <c r="M20" s="9"/>
      <c r="O20" s="9"/>
      <c r="Q20" s="9"/>
      <c r="S20" s="9"/>
      <c r="U20" s="9"/>
    </row>
    <row r="21" spans="1:21" ht="13.8">
      <c r="A21" s="32"/>
      <c r="B21" s="32"/>
      <c r="C21" s="97"/>
      <c r="D21" s="97"/>
      <c r="E21" s="97"/>
      <c r="F21" s="97"/>
      <c r="G21" s="97"/>
      <c r="H21" s="97"/>
      <c r="I21" s="90"/>
      <c r="J21" s="85"/>
      <c r="K21" s="9"/>
      <c r="M21" s="9"/>
      <c r="O21" s="9"/>
      <c r="Q21" s="9"/>
      <c r="S21" s="9"/>
      <c r="U21" s="9"/>
    </row>
    <row r="22" spans="1:21" ht="13.8">
      <c r="A22" s="33"/>
      <c r="B22" s="26"/>
      <c r="C22" s="96"/>
      <c r="D22" s="96"/>
      <c r="E22" s="96"/>
      <c r="F22" s="96"/>
      <c r="G22" s="96"/>
      <c r="H22" s="96"/>
      <c r="I22" s="90"/>
      <c r="J22" s="85"/>
      <c r="K22" s="9"/>
      <c r="M22" s="9"/>
      <c r="O22" s="9"/>
      <c r="Q22" s="9"/>
      <c r="S22" s="9"/>
      <c r="U22" s="9"/>
    </row>
    <row r="23" spans="1:21" ht="13.8">
      <c r="A23" s="27" t="s">
        <v>33</v>
      </c>
      <c r="B23" s="28"/>
      <c r="C23" s="93"/>
      <c r="D23" s="94"/>
      <c r="E23" s="94"/>
      <c r="F23" s="94"/>
      <c r="G23" s="94"/>
      <c r="H23" s="94"/>
      <c r="I23" s="94"/>
      <c r="J23" s="85"/>
      <c r="K23" s="9"/>
      <c r="M23" s="9"/>
      <c r="O23" s="9"/>
      <c r="Q23" s="9"/>
      <c r="S23" s="9"/>
      <c r="U23" s="9"/>
    </row>
    <row r="24" spans="1:21" ht="13.8">
      <c r="A24" s="14" t="s">
        <v>34</v>
      </c>
      <c r="B24" s="15"/>
      <c r="C24" s="30"/>
      <c r="D24" s="89"/>
      <c r="E24" s="89"/>
      <c r="F24" s="94"/>
      <c r="G24" s="94"/>
      <c r="H24" s="94"/>
      <c r="I24" s="94"/>
      <c r="J24" s="85"/>
      <c r="K24" s="9"/>
      <c r="M24" s="9"/>
      <c r="O24" s="9"/>
      <c r="Q24" s="9"/>
      <c r="S24" s="9"/>
      <c r="U24" s="9"/>
    </row>
    <row r="25" spans="1:21" ht="14.4" thickBot="1">
      <c r="A25" s="14" t="s">
        <v>38</v>
      </c>
      <c r="B25" s="11"/>
      <c r="C25" s="30">
        <f t="shared" ref="C25:I25" si="2">B25+C23-C24</f>
        <v>0</v>
      </c>
      <c r="D25" s="89">
        <f t="shared" si="2"/>
        <v>0</v>
      </c>
      <c r="E25" s="89">
        <f t="shared" si="2"/>
        <v>0</v>
      </c>
      <c r="F25" s="89">
        <f t="shared" si="2"/>
        <v>0</v>
      </c>
      <c r="G25" s="89">
        <f t="shared" si="2"/>
        <v>0</v>
      </c>
      <c r="H25" s="89">
        <f t="shared" si="2"/>
        <v>0</v>
      </c>
      <c r="I25" s="89">
        <f t="shared" si="2"/>
        <v>0</v>
      </c>
      <c r="J25" s="85"/>
      <c r="K25" s="9"/>
      <c r="M25" s="9"/>
      <c r="O25" s="9"/>
      <c r="Q25" s="9"/>
      <c r="S25" s="9"/>
      <c r="U25" s="9"/>
    </row>
    <row r="26" spans="1:21" ht="14.4" thickBot="1">
      <c r="A26" s="19" t="s">
        <v>36</v>
      </c>
      <c r="B26" s="20"/>
      <c r="C26" s="95"/>
      <c r="D26" s="91"/>
      <c r="E26" s="91"/>
      <c r="F26" s="91"/>
      <c r="G26" s="91"/>
      <c r="H26" s="91"/>
      <c r="I26" s="91"/>
      <c r="J26" s="85"/>
      <c r="K26" s="9"/>
      <c r="M26" s="9"/>
      <c r="O26" s="9"/>
      <c r="Q26" s="9"/>
      <c r="S26" s="9"/>
      <c r="U26" s="9"/>
    </row>
    <row r="27" spans="1:21" ht="13.8">
      <c r="A27" s="31" t="s">
        <v>39</v>
      </c>
      <c r="B27" s="23"/>
      <c r="C27" s="92">
        <f t="shared" ref="C27:I27" si="3">ROUND(((B25+C25)/2)*$B$26/12*12,0)</f>
        <v>0</v>
      </c>
      <c r="D27" s="92"/>
      <c r="E27" s="92">
        <f>ROUND(((C25+E25)/2)*$B$26/12*12,0)</f>
        <v>0</v>
      </c>
      <c r="F27" s="92">
        <f t="shared" si="3"/>
        <v>0</v>
      </c>
      <c r="G27" s="92">
        <f t="shared" si="3"/>
        <v>0</v>
      </c>
      <c r="H27" s="92">
        <f t="shared" si="3"/>
        <v>0</v>
      </c>
      <c r="I27" s="92">
        <f t="shared" si="3"/>
        <v>0</v>
      </c>
      <c r="J27" s="85"/>
      <c r="K27" s="9"/>
      <c r="M27" s="9"/>
      <c r="O27" s="9"/>
      <c r="Q27" s="9"/>
      <c r="S27" s="9"/>
      <c r="U27" s="9"/>
    </row>
    <row r="28" spans="1:21" ht="13.8">
      <c r="A28" s="32"/>
      <c r="B28" s="32"/>
      <c r="C28" s="97"/>
      <c r="D28" s="97"/>
      <c r="E28" s="97"/>
      <c r="F28" s="97"/>
      <c r="G28" s="97"/>
      <c r="H28" s="97"/>
      <c r="I28" s="90"/>
      <c r="J28" s="85"/>
      <c r="K28" s="9"/>
      <c r="M28" s="9"/>
      <c r="O28" s="9"/>
      <c r="Q28" s="9"/>
      <c r="S28" s="9"/>
      <c r="U28" s="9"/>
    </row>
    <row r="29" spans="1:21" ht="13.8">
      <c r="A29" s="33"/>
      <c r="B29" s="26"/>
      <c r="C29" s="96"/>
      <c r="D29" s="96"/>
      <c r="E29" s="96"/>
      <c r="F29" s="96"/>
      <c r="G29" s="96"/>
      <c r="H29" s="96"/>
      <c r="I29" s="96"/>
      <c r="J29" s="85"/>
      <c r="K29" s="9"/>
      <c r="M29" s="9"/>
      <c r="O29" s="9"/>
      <c r="Q29" s="9"/>
      <c r="S29" s="9"/>
      <c r="U29" s="9"/>
    </row>
    <row r="30" spans="1:21" ht="13.8">
      <c r="A30" s="27" t="s">
        <v>33</v>
      </c>
      <c r="B30" s="28"/>
      <c r="C30" s="93"/>
      <c r="D30" s="94"/>
      <c r="E30" s="94"/>
      <c r="F30" s="94"/>
      <c r="G30" s="94"/>
      <c r="H30" s="94"/>
      <c r="I30" s="94"/>
      <c r="J30" s="85"/>
      <c r="K30" s="9"/>
      <c r="M30" s="9"/>
      <c r="O30" s="9"/>
      <c r="Q30" s="9"/>
      <c r="S30" s="9"/>
      <c r="U30" s="9"/>
    </row>
    <row r="31" spans="1:21" ht="13.8">
      <c r="A31" s="14" t="s">
        <v>34</v>
      </c>
      <c r="B31" s="15"/>
      <c r="C31" s="93"/>
      <c r="D31" s="94"/>
      <c r="E31" s="94"/>
      <c r="F31" s="94"/>
      <c r="G31" s="94"/>
      <c r="H31" s="94"/>
      <c r="I31" s="94"/>
      <c r="J31" s="85"/>
      <c r="K31" s="9"/>
      <c r="M31" s="9"/>
      <c r="O31" s="9"/>
      <c r="Q31" s="9"/>
      <c r="S31" s="9"/>
      <c r="U31" s="9"/>
    </row>
    <row r="32" spans="1:21" ht="14.4" thickBot="1">
      <c r="A32" s="14" t="s">
        <v>38</v>
      </c>
      <c r="B32" s="11"/>
      <c r="C32" s="30">
        <f t="shared" ref="C32:I32" si="4">B32+C30-C31</f>
        <v>0</v>
      </c>
      <c r="D32" s="89">
        <f t="shared" si="4"/>
        <v>0</v>
      </c>
      <c r="E32" s="89">
        <f t="shared" si="4"/>
        <v>0</v>
      </c>
      <c r="F32" s="89">
        <f t="shared" si="4"/>
        <v>0</v>
      </c>
      <c r="G32" s="89">
        <f t="shared" si="4"/>
        <v>0</v>
      </c>
      <c r="H32" s="89">
        <f t="shared" si="4"/>
        <v>0</v>
      </c>
      <c r="I32" s="89">
        <f t="shared" si="4"/>
        <v>0</v>
      </c>
      <c r="J32" s="85"/>
      <c r="K32" s="9"/>
      <c r="M32" s="9"/>
      <c r="O32" s="9"/>
      <c r="Q32" s="9"/>
      <c r="S32" s="9"/>
      <c r="U32" s="9"/>
    </row>
    <row r="33" spans="1:21" ht="14.4" thickBot="1">
      <c r="A33" s="19" t="s">
        <v>36</v>
      </c>
      <c r="B33" s="20"/>
      <c r="C33" s="95"/>
      <c r="D33" s="91"/>
      <c r="E33" s="91"/>
      <c r="F33" s="91"/>
      <c r="G33" s="91"/>
      <c r="H33" s="91"/>
      <c r="I33" s="91"/>
      <c r="J33" s="85"/>
      <c r="K33" s="9"/>
      <c r="M33" s="9"/>
      <c r="O33" s="9"/>
      <c r="Q33" s="9"/>
      <c r="S33" s="9"/>
      <c r="U33" s="9"/>
    </row>
    <row r="34" spans="1:21" ht="13.8">
      <c r="A34" s="31" t="s">
        <v>39</v>
      </c>
      <c r="B34" s="23"/>
      <c r="C34" s="92">
        <f>ROUND(((B32+C32)/2)*$B$19/12*12,0)</f>
        <v>0</v>
      </c>
      <c r="D34" s="92"/>
      <c r="E34" s="92">
        <f>ROUND(((968500+E32)/2)*$B$33/12*2,0)</f>
        <v>0</v>
      </c>
      <c r="F34" s="92">
        <f>ROUND(((E32+F32)/2)*$B$33/12*12,0)</f>
        <v>0</v>
      </c>
      <c r="G34" s="92">
        <f>ROUND(((F32+G32)/2)*$B$33/12*12,0)</f>
        <v>0</v>
      </c>
      <c r="H34" s="92">
        <f>ROUND(((G32+H32)/2)*$B$33/12*12,0)</f>
        <v>0</v>
      </c>
      <c r="I34" s="92">
        <f>ROUND(((H32+I32)/2)*$B$33/12*12,0)</f>
        <v>0</v>
      </c>
      <c r="J34" s="85"/>
      <c r="K34" s="9"/>
      <c r="M34" s="9"/>
      <c r="O34" s="9"/>
      <c r="Q34" s="9"/>
      <c r="S34" s="9"/>
      <c r="U34" s="9"/>
    </row>
    <row r="35" spans="1:21">
      <c r="A35" s="9"/>
      <c r="B35" s="9"/>
      <c r="C35" s="13"/>
      <c r="D35" s="90"/>
      <c r="E35" s="90"/>
      <c r="F35" s="90"/>
      <c r="G35" s="90"/>
      <c r="H35" s="90"/>
      <c r="I35" s="90"/>
      <c r="J35" s="85"/>
      <c r="K35" s="9"/>
      <c r="M35" s="9"/>
      <c r="O35" s="9"/>
      <c r="Q35" s="9"/>
      <c r="S35" s="9"/>
      <c r="U35" s="9"/>
    </row>
    <row r="36" spans="1:21" ht="13.8">
      <c r="A36" s="33"/>
      <c r="B36" s="26"/>
      <c r="C36" s="96"/>
      <c r="D36" s="96"/>
      <c r="E36" s="96"/>
      <c r="F36" s="96"/>
      <c r="G36" s="96"/>
      <c r="H36" s="96"/>
      <c r="I36" s="96"/>
      <c r="J36" s="85"/>
      <c r="K36" s="9"/>
      <c r="M36" s="9"/>
      <c r="O36" s="9"/>
      <c r="Q36" s="9"/>
      <c r="S36" s="9"/>
      <c r="U36" s="9"/>
    </row>
    <row r="37" spans="1:21" ht="13.8">
      <c r="A37" s="27" t="s">
        <v>33</v>
      </c>
      <c r="B37" s="28"/>
      <c r="C37" s="93"/>
      <c r="D37" s="94"/>
      <c r="E37" s="94"/>
      <c r="F37" s="94"/>
      <c r="G37" s="94"/>
      <c r="H37" s="94"/>
      <c r="I37" s="94"/>
      <c r="J37" s="85"/>
      <c r="K37" s="9"/>
      <c r="M37" s="9"/>
      <c r="O37" s="9"/>
      <c r="Q37" s="9"/>
      <c r="S37" s="9"/>
      <c r="U37" s="9"/>
    </row>
    <row r="38" spans="1:21" ht="13.8">
      <c r="A38" s="14" t="s">
        <v>34</v>
      </c>
      <c r="B38" s="15"/>
      <c r="C38" s="93"/>
      <c r="D38" s="94"/>
      <c r="E38" s="94"/>
      <c r="F38" s="94"/>
      <c r="G38" s="94"/>
      <c r="H38" s="94"/>
      <c r="I38" s="94"/>
      <c r="J38" s="85"/>
      <c r="K38" s="9"/>
      <c r="M38" s="9"/>
      <c r="O38" s="9"/>
      <c r="Q38" s="9"/>
      <c r="S38" s="9"/>
      <c r="U38" s="9"/>
    </row>
    <row r="39" spans="1:21" ht="14.4" thickBot="1">
      <c r="A39" s="14" t="s">
        <v>38</v>
      </c>
      <c r="B39" s="11"/>
      <c r="C39" s="30"/>
      <c r="D39" s="89"/>
      <c r="E39" s="89">
        <f>C39+E37-E38</f>
        <v>0</v>
      </c>
      <c r="F39" s="89">
        <f>E39+F37-F38</f>
        <v>0</v>
      </c>
      <c r="G39" s="89">
        <f>F39+G37-G38</f>
        <v>0</v>
      </c>
      <c r="H39" s="89">
        <f>G39+H37-H38</f>
        <v>0</v>
      </c>
      <c r="I39" s="89">
        <f>H39+I37-I38</f>
        <v>0</v>
      </c>
      <c r="J39" s="85"/>
      <c r="K39" s="9"/>
      <c r="M39" s="9"/>
      <c r="O39" s="9"/>
      <c r="Q39" s="9"/>
      <c r="S39" s="9"/>
      <c r="U39" s="9"/>
    </row>
    <row r="40" spans="1:21" ht="14.4" thickBot="1">
      <c r="A40" s="19" t="s">
        <v>36</v>
      </c>
      <c r="B40" s="20"/>
      <c r="C40" s="95"/>
      <c r="D40" s="91"/>
      <c r="E40" s="91"/>
      <c r="F40" s="91"/>
      <c r="G40" s="91"/>
      <c r="H40" s="91"/>
      <c r="I40" s="91"/>
      <c r="J40" s="85"/>
      <c r="K40" s="9"/>
      <c r="M40" s="9"/>
      <c r="O40" s="9"/>
      <c r="Q40" s="9"/>
      <c r="S40" s="9"/>
      <c r="U40" s="9"/>
    </row>
    <row r="41" spans="1:21" ht="13.8">
      <c r="A41" s="31" t="s">
        <v>39</v>
      </c>
      <c r="B41" s="23"/>
      <c r="C41" s="92">
        <f>ROUND(((B39+C39)/2)*$B$19/12*12,0)</f>
        <v>0</v>
      </c>
      <c r="D41" s="92"/>
      <c r="E41" s="92">
        <f>ROUND(((968500+E39)/2)*$B$33/12*2,0)</f>
        <v>0</v>
      </c>
      <c r="F41" s="92">
        <f>ROUND(((E39+F39)/2)*$B$33/12*12,0)</f>
        <v>0</v>
      </c>
      <c r="G41" s="92">
        <f>ROUND(((F39+G39)/2)*$B$33/12*12,0)</f>
        <v>0</v>
      </c>
      <c r="H41" s="92">
        <f>ROUND(((G39+H39)/2)*$B$33/12*12,0)</f>
        <v>0</v>
      </c>
      <c r="I41" s="92">
        <f>ROUND(((H39+I39)/2)*$B$33/12*12,0)</f>
        <v>0</v>
      </c>
      <c r="J41" s="85"/>
      <c r="K41" s="9"/>
      <c r="M41" s="9"/>
      <c r="O41" s="9"/>
      <c r="Q41" s="9"/>
      <c r="S41" s="9"/>
      <c r="U41" s="9"/>
    </row>
    <row r="42" spans="1:21">
      <c r="A42" s="9"/>
      <c r="B42" s="9"/>
      <c r="C42" s="13"/>
      <c r="D42" s="90"/>
      <c r="E42" s="90"/>
      <c r="F42" s="90"/>
      <c r="G42" s="90"/>
      <c r="H42" s="90"/>
      <c r="I42" s="90"/>
      <c r="J42" s="85"/>
      <c r="K42" s="9"/>
      <c r="M42" s="9"/>
      <c r="O42" s="9"/>
      <c r="Q42" s="9"/>
      <c r="S42" s="9"/>
      <c r="U42" s="9"/>
    </row>
    <row r="43" spans="1:21">
      <c r="A43" s="34" t="s">
        <v>40</v>
      </c>
      <c r="B43" s="35">
        <f>ROUND(B6+B13+B20+B27+B34,0)</f>
        <v>0</v>
      </c>
      <c r="C43" s="98">
        <f>ROUND(C6+C13+C20+C27+C34,0)</f>
        <v>0</v>
      </c>
      <c r="D43" s="98"/>
      <c r="E43" s="98">
        <f>ROUND(E6+E13+E20+E27+E34,1)</f>
        <v>0</v>
      </c>
      <c r="F43" s="98">
        <f>ROUND(F6+F13+F20+F27+F34,1)</f>
        <v>0</v>
      </c>
      <c r="G43" s="98">
        <f>ROUND(G6+G13+G20+G27+G34,1)</f>
        <v>0</v>
      </c>
      <c r="H43" s="98">
        <f>ROUND(H6+H13+H20+H27+H34,1)</f>
        <v>0</v>
      </c>
      <c r="I43" s="98">
        <f>ROUND(I6+I13+I20+I27+I34,1)</f>
        <v>0</v>
      </c>
      <c r="J43" s="9"/>
      <c r="K43" s="9"/>
      <c r="M43" s="9"/>
      <c r="O43" s="9"/>
      <c r="Q43" s="9"/>
      <c r="S43" s="9"/>
      <c r="U43" s="9"/>
    </row>
    <row r="44" spans="1:21" ht="13.8">
      <c r="A44" s="36" t="s">
        <v>41</v>
      </c>
      <c r="B44" s="37">
        <f>B4+B11+B18+B25+B32+B39</f>
        <v>0</v>
      </c>
      <c r="C44" s="99">
        <f>C4+C11+C18+C25+C32+C39</f>
        <v>0</v>
      </c>
      <c r="D44" s="99">
        <f t="shared" ref="D44:I44" si="5">D4+D11+D18+D25+D32+D39</f>
        <v>0</v>
      </c>
      <c r="E44" s="99">
        <f t="shared" si="5"/>
        <v>0</v>
      </c>
      <c r="F44" s="99">
        <f t="shared" si="5"/>
        <v>477273</v>
      </c>
      <c r="G44" s="99">
        <f t="shared" si="5"/>
        <v>386364</v>
      </c>
      <c r="H44" s="99">
        <f t="shared" si="5"/>
        <v>295455</v>
      </c>
      <c r="I44" s="99">
        <f t="shared" si="5"/>
        <v>204546</v>
      </c>
      <c r="J44" s="9"/>
      <c r="K44" s="9"/>
      <c r="M44" s="9"/>
      <c r="O44" s="9"/>
      <c r="Q44" s="9"/>
      <c r="S44" s="9"/>
      <c r="U44" s="9"/>
    </row>
    <row r="45" spans="1:21">
      <c r="A45" s="9"/>
      <c r="B45" s="9"/>
      <c r="C45" s="13"/>
      <c r="D45" s="13"/>
      <c r="E45" s="13"/>
      <c r="F45" s="13"/>
      <c r="G45" s="13"/>
      <c r="H45" s="13"/>
      <c r="I45" s="13"/>
      <c r="J45" s="9"/>
      <c r="K45" s="9"/>
      <c r="M45" s="9"/>
      <c r="O45" s="9"/>
      <c r="Q45" s="9"/>
      <c r="S45" s="9"/>
      <c r="U45" s="9"/>
    </row>
    <row r="46" spans="1:21">
      <c r="A46" s="55" t="s">
        <v>42</v>
      </c>
      <c r="B46" s="55"/>
      <c r="C46" s="100">
        <f>D10+E10</f>
        <v>0</v>
      </c>
      <c r="D46" s="100">
        <f>F10</f>
        <v>0</v>
      </c>
      <c r="E46" s="100">
        <f>F3+F10</f>
        <v>22727</v>
      </c>
      <c r="F46" s="100">
        <f>G3+G10</f>
        <v>90909</v>
      </c>
      <c r="G46" s="100">
        <f>H3+H10</f>
        <v>90909</v>
      </c>
      <c r="H46" s="100">
        <f>I3+I10</f>
        <v>90909</v>
      </c>
      <c r="I46" s="100" t="e">
        <f>J3+J10</f>
        <v>#VALUE!</v>
      </c>
      <c r="J46" s="9"/>
      <c r="K46" s="9"/>
      <c r="M46" s="9"/>
      <c r="O46" s="9"/>
      <c r="Q46" s="9"/>
      <c r="S46" s="9"/>
      <c r="U46" s="9"/>
    </row>
    <row r="47" spans="1:21">
      <c r="A47" s="56" t="s">
        <v>43</v>
      </c>
      <c r="B47" s="56"/>
      <c r="C47" s="101">
        <f t="shared" ref="C47:I47" si="6">C44-C46</f>
        <v>0</v>
      </c>
      <c r="D47" s="101">
        <f t="shared" si="6"/>
        <v>0</v>
      </c>
      <c r="E47" s="101">
        <f t="shared" si="6"/>
        <v>-22727</v>
      </c>
      <c r="F47" s="101">
        <f t="shared" si="6"/>
        <v>386364</v>
      </c>
      <c r="G47" s="101">
        <f t="shared" si="6"/>
        <v>295455</v>
      </c>
      <c r="H47" s="101">
        <f t="shared" si="6"/>
        <v>204546</v>
      </c>
      <c r="I47" s="101" t="e">
        <f t="shared" si="6"/>
        <v>#VALUE!</v>
      </c>
      <c r="J47" s="9"/>
      <c r="K47" s="9"/>
      <c r="M47" s="9"/>
      <c r="O47" s="9"/>
      <c r="Q47" s="9"/>
      <c r="S47" s="9"/>
      <c r="U47" s="9"/>
    </row>
    <row r="48" spans="1:21">
      <c r="A48" s="9"/>
      <c r="B48" s="9"/>
      <c r="C48" s="13"/>
      <c r="D48" s="13"/>
      <c r="E48" s="13"/>
      <c r="F48" s="13"/>
      <c r="G48" s="13"/>
      <c r="H48" s="13"/>
      <c r="I48" s="13"/>
      <c r="J48" s="9"/>
      <c r="K48" s="9"/>
      <c r="M48" s="9"/>
      <c r="O48" s="9"/>
      <c r="Q48" s="9"/>
      <c r="S48" s="9"/>
      <c r="U48" s="9"/>
    </row>
    <row r="49" spans="1:21">
      <c r="A49" s="38" t="s">
        <v>44</v>
      </c>
      <c r="B49" s="38"/>
      <c r="C49" s="102">
        <f t="shared" ref="C49:I49" si="7">C3+C10+C17+C24+C31</f>
        <v>0</v>
      </c>
      <c r="D49" s="102">
        <f t="shared" si="7"/>
        <v>0</v>
      </c>
      <c r="E49" s="102">
        <f t="shared" si="7"/>
        <v>0</v>
      </c>
      <c r="F49" s="102">
        <f t="shared" si="7"/>
        <v>22727</v>
      </c>
      <c r="G49" s="102">
        <f t="shared" si="7"/>
        <v>90909</v>
      </c>
      <c r="H49" s="102">
        <f t="shared" si="7"/>
        <v>90909</v>
      </c>
      <c r="I49" s="102">
        <f t="shared" si="7"/>
        <v>90909</v>
      </c>
      <c r="J49" s="9"/>
      <c r="K49" s="9"/>
      <c r="M49" s="9"/>
      <c r="O49" s="9"/>
      <c r="Q49" s="9"/>
      <c r="S49" s="9"/>
      <c r="U49" s="9"/>
    </row>
    <row r="50" spans="1:21">
      <c r="A50" s="9"/>
      <c r="B50" s="9"/>
      <c r="C50" s="9"/>
      <c r="D50" s="9"/>
      <c r="E50" s="9"/>
      <c r="F50" s="9"/>
      <c r="G50" s="9"/>
      <c r="H50" s="9"/>
      <c r="I50" s="9"/>
      <c r="J50" s="9"/>
      <c r="K50" s="9"/>
    </row>
    <row r="51" spans="1:21">
      <c r="A51" s="9"/>
      <c r="B51" s="9"/>
      <c r="C51" s="9"/>
      <c r="D51" s="9"/>
      <c r="E51" s="9"/>
      <c r="F51" s="9"/>
      <c r="G51" s="9"/>
      <c r="H51" s="9"/>
      <c r="I51" s="9"/>
      <c r="J51" s="9"/>
      <c r="K51" s="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8"/>
  <sheetViews>
    <sheetView workbookViewId="0">
      <selection activeCell="K4" sqref="K4"/>
    </sheetView>
  </sheetViews>
  <sheetFormatPr defaultRowHeight="13.2"/>
  <cols>
    <col min="1" max="1" width="38.77734375" bestFit="1" customWidth="1"/>
    <col min="2" max="2" width="16.21875" bestFit="1" customWidth="1"/>
    <col min="4" max="4" width="14.44140625" bestFit="1" customWidth="1"/>
    <col min="5" max="9" width="13.33203125" customWidth="1"/>
    <col min="257" max="257" width="38.77734375" bestFit="1" customWidth="1"/>
    <col min="258" max="258" width="16.21875" bestFit="1" customWidth="1"/>
    <col min="260" max="265" width="13.33203125" customWidth="1"/>
    <col min="513" max="513" width="38.77734375" bestFit="1" customWidth="1"/>
    <col min="514" max="514" width="16.21875" bestFit="1" customWidth="1"/>
    <col min="516" max="521" width="13.33203125" customWidth="1"/>
    <col min="769" max="769" width="38.77734375" bestFit="1" customWidth="1"/>
    <col min="770" max="770" width="16.21875" bestFit="1" customWidth="1"/>
    <col min="772" max="777" width="13.33203125" customWidth="1"/>
    <col min="1025" max="1025" width="38.77734375" bestFit="1" customWidth="1"/>
    <col min="1026" max="1026" width="16.21875" bestFit="1" customWidth="1"/>
    <col min="1028" max="1033" width="13.33203125" customWidth="1"/>
    <col min="1281" max="1281" width="38.77734375" bestFit="1" customWidth="1"/>
    <col min="1282" max="1282" width="16.21875" bestFit="1" customWidth="1"/>
    <col min="1284" max="1289" width="13.33203125" customWidth="1"/>
    <col min="1537" max="1537" width="38.77734375" bestFit="1" customWidth="1"/>
    <col min="1538" max="1538" width="16.21875" bestFit="1" customWidth="1"/>
    <col min="1540" max="1545" width="13.33203125" customWidth="1"/>
    <col min="1793" max="1793" width="38.77734375" bestFit="1" customWidth="1"/>
    <col min="1794" max="1794" width="16.21875" bestFit="1" customWidth="1"/>
    <col min="1796" max="1801" width="13.33203125" customWidth="1"/>
    <col min="2049" max="2049" width="38.77734375" bestFit="1" customWidth="1"/>
    <col min="2050" max="2050" width="16.21875" bestFit="1" customWidth="1"/>
    <col min="2052" max="2057" width="13.33203125" customWidth="1"/>
    <col min="2305" max="2305" width="38.77734375" bestFit="1" customWidth="1"/>
    <col min="2306" max="2306" width="16.21875" bestFit="1" customWidth="1"/>
    <col min="2308" max="2313" width="13.33203125" customWidth="1"/>
    <col min="2561" max="2561" width="38.77734375" bestFit="1" customWidth="1"/>
    <col min="2562" max="2562" width="16.21875" bestFit="1" customWidth="1"/>
    <col min="2564" max="2569" width="13.33203125" customWidth="1"/>
    <col min="2817" max="2817" width="38.77734375" bestFit="1" customWidth="1"/>
    <col min="2818" max="2818" width="16.21875" bestFit="1" customWidth="1"/>
    <col min="2820" max="2825" width="13.33203125" customWidth="1"/>
    <col min="3073" max="3073" width="38.77734375" bestFit="1" customWidth="1"/>
    <col min="3074" max="3074" width="16.21875" bestFit="1" customWidth="1"/>
    <col min="3076" max="3081" width="13.33203125" customWidth="1"/>
    <col min="3329" max="3329" width="38.77734375" bestFit="1" customWidth="1"/>
    <col min="3330" max="3330" width="16.21875" bestFit="1" customWidth="1"/>
    <col min="3332" max="3337" width="13.33203125" customWidth="1"/>
    <col min="3585" max="3585" width="38.77734375" bestFit="1" customWidth="1"/>
    <col min="3586" max="3586" width="16.21875" bestFit="1" customWidth="1"/>
    <col min="3588" max="3593" width="13.33203125" customWidth="1"/>
    <col min="3841" max="3841" width="38.77734375" bestFit="1" customWidth="1"/>
    <col min="3842" max="3842" width="16.21875" bestFit="1" customWidth="1"/>
    <col min="3844" max="3849" width="13.33203125" customWidth="1"/>
    <col min="4097" max="4097" width="38.77734375" bestFit="1" customWidth="1"/>
    <col min="4098" max="4098" width="16.21875" bestFit="1" customWidth="1"/>
    <col min="4100" max="4105" width="13.33203125" customWidth="1"/>
    <col min="4353" max="4353" width="38.77734375" bestFit="1" customWidth="1"/>
    <col min="4354" max="4354" width="16.21875" bestFit="1" customWidth="1"/>
    <col min="4356" max="4361" width="13.33203125" customWidth="1"/>
    <col min="4609" max="4609" width="38.77734375" bestFit="1" customWidth="1"/>
    <col min="4610" max="4610" width="16.21875" bestFit="1" customWidth="1"/>
    <col min="4612" max="4617" width="13.33203125" customWidth="1"/>
    <col min="4865" max="4865" width="38.77734375" bestFit="1" customWidth="1"/>
    <col min="4866" max="4866" width="16.21875" bestFit="1" customWidth="1"/>
    <col min="4868" max="4873" width="13.33203125" customWidth="1"/>
    <col min="5121" max="5121" width="38.77734375" bestFit="1" customWidth="1"/>
    <col min="5122" max="5122" width="16.21875" bestFit="1" customWidth="1"/>
    <col min="5124" max="5129" width="13.33203125" customWidth="1"/>
    <col min="5377" max="5377" width="38.77734375" bestFit="1" customWidth="1"/>
    <col min="5378" max="5378" width="16.21875" bestFit="1" customWidth="1"/>
    <col min="5380" max="5385" width="13.33203125" customWidth="1"/>
    <col min="5633" max="5633" width="38.77734375" bestFit="1" customWidth="1"/>
    <col min="5634" max="5634" width="16.21875" bestFit="1" customWidth="1"/>
    <col min="5636" max="5641" width="13.33203125" customWidth="1"/>
    <col min="5889" max="5889" width="38.77734375" bestFit="1" customWidth="1"/>
    <col min="5890" max="5890" width="16.21875" bestFit="1" customWidth="1"/>
    <col min="5892" max="5897" width="13.33203125" customWidth="1"/>
    <col min="6145" max="6145" width="38.77734375" bestFit="1" customWidth="1"/>
    <col min="6146" max="6146" width="16.21875" bestFit="1" customWidth="1"/>
    <col min="6148" max="6153" width="13.33203125" customWidth="1"/>
    <col min="6401" max="6401" width="38.77734375" bestFit="1" customWidth="1"/>
    <col min="6402" max="6402" width="16.21875" bestFit="1" customWidth="1"/>
    <col min="6404" max="6409" width="13.33203125" customWidth="1"/>
    <col min="6657" max="6657" width="38.77734375" bestFit="1" customWidth="1"/>
    <col min="6658" max="6658" width="16.21875" bestFit="1" customWidth="1"/>
    <col min="6660" max="6665" width="13.33203125" customWidth="1"/>
    <col min="6913" max="6913" width="38.77734375" bestFit="1" customWidth="1"/>
    <col min="6914" max="6914" width="16.21875" bestFit="1" customWidth="1"/>
    <col min="6916" max="6921" width="13.33203125" customWidth="1"/>
    <col min="7169" max="7169" width="38.77734375" bestFit="1" customWidth="1"/>
    <col min="7170" max="7170" width="16.21875" bestFit="1" customWidth="1"/>
    <col min="7172" max="7177" width="13.33203125" customWidth="1"/>
    <col min="7425" max="7425" width="38.77734375" bestFit="1" customWidth="1"/>
    <col min="7426" max="7426" width="16.21875" bestFit="1" customWidth="1"/>
    <col min="7428" max="7433" width="13.33203125" customWidth="1"/>
    <col min="7681" max="7681" width="38.77734375" bestFit="1" customWidth="1"/>
    <col min="7682" max="7682" width="16.21875" bestFit="1" customWidth="1"/>
    <col min="7684" max="7689" width="13.33203125" customWidth="1"/>
    <col min="7937" max="7937" width="38.77734375" bestFit="1" customWidth="1"/>
    <col min="7938" max="7938" width="16.21875" bestFit="1" customWidth="1"/>
    <col min="7940" max="7945" width="13.33203125" customWidth="1"/>
    <col min="8193" max="8193" width="38.77734375" bestFit="1" customWidth="1"/>
    <col min="8194" max="8194" width="16.21875" bestFit="1" customWidth="1"/>
    <col min="8196" max="8201" width="13.33203125" customWidth="1"/>
    <col min="8449" max="8449" width="38.77734375" bestFit="1" customWidth="1"/>
    <col min="8450" max="8450" width="16.21875" bestFit="1" customWidth="1"/>
    <col min="8452" max="8457" width="13.33203125" customWidth="1"/>
    <col min="8705" max="8705" width="38.77734375" bestFit="1" customWidth="1"/>
    <col min="8706" max="8706" width="16.21875" bestFit="1" customWidth="1"/>
    <col min="8708" max="8713" width="13.33203125" customWidth="1"/>
    <col min="8961" max="8961" width="38.77734375" bestFit="1" customWidth="1"/>
    <col min="8962" max="8962" width="16.21875" bestFit="1" customWidth="1"/>
    <col min="8964" max="8969" width="13.33203125" customWidth="1"/>
    <col min="9217" max="9217" width="38.77734375" bestFit="1" customWidth="1"/>
    <col min="9218" max="9218" width="16.21875" bestFit="1" customWidth="1"/>
    <col min="9220" max="9225" width="13.33203125" customWidth="1"/>
    <col min="9473" max="9473" width="38.77734375" bestFit="1" customWidth="1"/>
    <col min="9474" max="9474" width="16.21875" bestFit="1" customWidth="1"/>
    <col min="9476" max="9481" width="13.33203125" customWidth="1"/>
    <col min="9729" max="9729" width="38.77734375" bestFit="1" customWidth="1"/>
    <col min="9730" max="9730" width="16.21875" bestFit="1" customWidth="1"/>
    <col min="9732" max="9737" width="13.33203125" customWidth="1"/>
    <col min="9985" max="9985" width="38.77734375" bestFit="1" customWidth="1"/>
    <col min="9986" max="9986" width="16.21875" bestFit="1" customWidth="1"/>
    <col min="9988" max="9993" width="13.33203125" customWidth="1"/>
    <col min="10241" max="10241" width="38.77734375" bestFit="1" customWidth="1"/>
    <col min="10242" max="10242" width="16.21875" bestFit="1" customWidth="1"/>
    <col min="10244" max="10249" width="13.33203125" customWidth="1"/>
    <col min="10497" max="10497" width="38.77734375" bestFit="1" customWidth="1"/>
    <col min="10498" max="10498" width="16.21875" bestFit="1" customWidth="1"/>
    <col min="10500" max="10505" width="13.33203125" customWidth="1"/>
    <col min="10753" max="10753" width="38.77734375" bestFit="1" customWidth="1"/>
    <col min="10754" max="10754" width="16.21875" bestFit="1" customWidth="1"/>
    <col min="10756" max="10761" width="13.33203125" customWidth="1"/>
    <col min="11009" max="11009" width="38.77734375" bestFit="1" customWidth="1"/>
    <col min="11010" max="11010" width="16.21875" bestFit="1" customWidth="1"/>
    <col min="11012" max="11017" width="13.33203125" customWidth="1"/>
    <col min="11265" max="11265" width="38.77734375" bestFit="1" customWidth="1"/>
    <col min="11266" max="11266" width="16.21875" bestFit="1" customWidth="1"/>
    <col min="11268" max="11273" width="13.33203125" customWidth="1"/>
    <col min="11521" max="11521" width="38.77734375" bestFit="1" customWidth="1"/>
    <col min="11522" max="11522" width="16.21875" bestFit="1" customWidth="1"/>
    <col min="11524" max="11529" width="13.33203125" customWidth="1"/>
    <col min="11777" max="11777" width="38.77734375" bestFit="1" customWidth="1"/>
    <col min="11778" max="11778" width="16.21875" bestFit="1" customWidth="1"/>
    <col min="11780" max="11785" width="13.33203125" customWidth="1"/>
    <col min="12033" max="12033" width="38.77734375" bestFit="1" customWidth="1"/>
    <col min="12034" max="12034" width="16.21875" bestFit="1" customWidth="1"/>
    <col min="12036" max="12041" width="13.33203125" customWidth="1"/>
    <col min="12289" max="12289" width="38.77734375" bestFit="1" customWidth="1"/>
    <col min="12290" max="12290" width="16.21875" bestFit="1" customWidth="1"/>
    <col min="12292" max="12297" width="13.33203125" customWidth="1"/>
    <col min="12545" max="12545" width="38.77734375" bestFit="1" customWidth="1"/>
    <col min="12546" max="12546" width="16.21875" bestFit="1" customWidth="1"/>
    <col min="12548" max="12553" width="13.33203125" customWidth="1"/>
    <col min="12801" max="12801" width="38.77734375" bestFit="1" customWidth="1"/>
    <col min="12802" max="12802" width="16.21875" bestFit="1" customWidth="1"/>
    <col min="12804" max="12809" width="13.33203125" customWidth="1"/>
    <col min="13057" max="13057" width="38.77734375" bestFit="1" customWidth="1"/>
    <col min="13058" max="13058" width="16.21875" bestFit="1" customWidth="1"/>
    <col min="13060" max="13065" width="13.33203125" customWidth="1"/>
    <col min="13313" max="13313" width="38.77734375" bestFit="1" customWidth="1"/>
    <col min="13314" max="13314" width="16.21875" bestFit="1" customWidth="1"/>
    <col min="13316" max="13321" width="13.33203125" customWidth="1"/>
    <col min="13569" max="13569" width="38.77734375" bestFit="1" customWidth="1"/>
    <col min="13570" max="13570" width="16.21875" bestFit="1" customWidth="1"/>
    <col min="13572" max="13577" width="13.33203125" customWidth="1"/>
    <col min="13825" max="13825" width="38.77734375" bestFit="1" customWidth="1"/>
    <col min="13826" max="13826" width="16.21875" bestFit="1" customWidth="1"/>
    <col min="13828" max="13833" width="13.33203125" customWidth="1"/>
    <col min="14081" max="14081" width="38.77734375" bestFit="1" customWidth="1"/>
    <col min="14082" max="14082" width="16.21875" bestFit="1" customWidth="1"/>
    <col min="14084" max="14089" width="13.33203125" customWidth="1"/>
    <col min="14337" max="14337" width="38.77734375" bestFit="1" customWidth="1"/>
    <col min="14338" max="14338" width="16.21875" bestFit="1" customWidth="1"/>
    <col min="14340" max="14345" width="13.33203125" customWidth="1"/>
    <col min="14593" max="14593" width="38.77734375" bestFit="1" customWidth="1"/>
    <col min="14594" max="14594" width="16.21875" bestFit="1" customWidth="1"/>
    <col min="14596" max="14601" width="13.33203125" customWidth="1"/>
    <col min="14849" max="14849" width="38.77734375" bestFit="1" customWidth="1"/>
    <col min="14850" max="14850" width="16.21875" bestFit="1" customWidth="1"/>
    <col min="14852" max="14857" width="13.33203125" customWidth="1"/>
    <col min="15105" max="15105" width="38.77734375" bestFit="1" customWidth="1"/>
    <col min="15106" max="15106" width="16.21875" bestFit="1" customWidth="1"/>
    <col min="15108" max="15113" width="13.33203125" customWidth="1"/>
    <col min="15361" max="15361" width="38.77734375" bestFit="1" customWidth="1"/>
    <col min="15362" max="15362" width="16.21875" bestFit="1" customWidth="1"/>
    <col min="15364" max="15369" width="13.33203125" customWidth="1"/>
    <col min="15617" max="15617" width="38.77734375" bestFit="1" customWidth="1"/>
    <col min="15618" max="15618" width="16.21875" bestFit="1" customWidth="1"/>
    <col min="15620" max="15625" width="13.33203125" customWidth="1"/>
    <col min="15873" max="15873" width="38.77734375" bestFit="1" customWidth="1"/>
    <col min="15874" max="15874" width="16.21875" bestFit="1" customWidth="1"/>
    <col min="15876" max="15881" width="13.33203125" customWidth="1"/>
    <col min="16129" max="16129" width="38.77734375" bestFit="1" customWidth="1"/>
    <col min="16130" max="16130" width="16.21875" bestFit="1" customWidth="1"/>
    <col min="16132" max="16137" width="13.33203125" customWidth="1"/>
  </cols>
  <sheetData>
    <row r="1" spans="1:9" s="282" customFormat="1" ht="78" customHeight="1" thickBot="1">
      <c r="A1" s="279" t="s">
        <v>93</v>
      </c>
      <c r="B1" s="283" t="s">
        <v>114</v>
      </c>
      <c r="C1" s="280" t="s">
        <v>113</v>
      </c>
      <c r="D1" s="281">
        <f ca="1">'prognozy (obowiązkowe)'!B11</f>
        <v>2022</v>
      </c>
      <c r="E1" s="281">
        <f ca="1">'prognozy (obowiązkowe)'!C11</f>
        <v>2023</v>
      </c>
      <c r="F1" s="281">
        <f>'prognozy (obowiązkowe)'!D11</f>
        <v>0</v>
      </c>
      <c r="G1" s="281">
        <f ca="1">'prognozy (obowiązkowe)'!E11</f>
        <v>2024</v>
      </c>
      <c r="H1" s="281">
        <f ca="1">'prognozy (obowiązkowe)'!F11</f>
        <v>2025</v>
      </c>
      <c r="I1" s="281">
        <f ca="1">'prognozy (obowiązkowe)'!G11</f>
        <v>2026</v>
      </c>
    </row>
    <row r="2" spans="1:9" s="225" customFormat="1" ht="16.2" thickBot="1">
      <c r="A2" s="226" t="s">
        <v>101</v>
      </c>
      <c r="B2" s="227"/>
      <c r="C2" s="227"/>
      <c r="D2" s="228">
        <v>0</v>
      </c>
      <c r="E2" s="229">
        <f>D2</f>
        <v>0</v>
      </c>
      <c r="F2" s="229">
        <f>E2</f>
        <v>0</v>
      </c>
      <c r="G2" s="229">
        <f>F2</f>
        <v>0</v>
      </c>
      <c r="H2" s="229">
        <f>G2</f>
        <v>0</v>
      </c>
      <c r="I2" s="229">
        <f>H2</f>
        <v>0</v>
      </c>
    </row>
    <row r="3" spans="1:9" s="225" customFormat="1" ht="15.6" thickBot="1">
      <c r="A3" s="230" t="s">
        <v>94</v>
      </c>
      <c r="B3" s="239"/>
      <c r="C3" s="231">
        <v>0.4</v>
      </c>
      <c r="D3" s="232">
        <f>ROUND($D2*$C3/12*12,0)</f>
        <v>0</v>
      </c>
      <c r="E3" s="233">
        <f>ROUND($D2*$C3/12*9,0)</f>
        <v>0</v>
      </c>
      <c r="F3" s="233">
        <f>ROUND($D2*$C3/12*12,0)</f>
        <v>0</v>
      </c>
      <c r="G3" s="233">
        <f>ROUND($D2*$C3/12*12,0)</f>
        <v>0</v>
      </c>
      <c r="H3" s="233">
        <f>ROUND($D2*$C3/12*12,0)</f>
        <v>0</v>
      </c>
      <c r="I3" s="233">
        <f>ROUND($D2*$C3/12*12,0)</f>
        <v>0</v>
      </c>
    </row>
    <row r="4" spans="1:9" s="225" customFormat="1" ht="15.6" thickBot="1">
      <c r="A4" s="234" t="s">
        <v>95</v>
      </c>
      <c r="B4" s="235"/>
      <c r="C4" s="236"/>
      <c r="D4" s="237">
        <f>D2-B3-D3</f>
        <v>0</v>
      </c>
      <c r="E4" s="237">
        <f>D4-E3</f>
        <v>0</v>
      </c>
      <c r="F4" s="237">
        <f>D4-F3</f>
        <v>0</v>
      </c>
      <c r="G4" s="237">
        <v>0</v>
      </c>
      <c r="H4" s="237">
        <v>0</v>
      </c>
      <c r="I4" s="237">
        <v>0</v>
      </c>
    </row>
    <row r="5" spans="1:9" s="225" customFormat="1" ht="16.2" thickBot="1">
      <c r="A5" s="226" t="s">
        <v>102</v>
      </c>
      <c r="B5" s="227"/>
      <c r="C5" s="227"/>
      <c r="D5" s="228">
        <v>0</v>
      </c>
      <c r="E5" s="229">
        <f>D5</f>
        <v>0</v>
      </c>
      <c r="F5" s="229">
        <f>E5</f>
        <v>0</v>
      </c>
      <c r="G5" s="229">
        <f>F5</f>
        <v>0</v>
      </c>
      <c r="H5" s="229">
        <f>G5</f>
        <v>0</v>
      </c>
      <c r="I5" s="229">
        <f>H5</f>
        <v>0</v>
      </c>
    </row>
    <row r="6" spans="1:9" s="225" customFormat="1" ht="15.6" thickBot="1">
      <c r="A6" s="238" t="s">
        <v>94</v>
      </c>
      <c r="B6" s="239"/>
      <c r="C6" s="240">
        <v>0.2</v>
      </c>
      <c r="D6" s="233">
        <f>ROUND($D5*$C6/12*12,0)</f>
        <v>0</v>
      </c>
      <c r="E6" s="233">
        <f>ROUND($D5*$C6/12*9,0)</f>
        <v>0</v>
      </c>
      <c r="F6" s="233">
        <f>ROUND($D5*$C6/12*12,0)</f>
        <v>0</v>
      </c>
      <c r="G6" s="233">
        <f>ROUND($D5*$C6/12*12,0)</f>
        <v>0</v>
      </c>
      <c r="H6" s="233">
        <f>ROUND($D5*$C6/12*12,0)</f>
        <v>0</v>
      </c>
      <c r="I6" s="233">
        <f>H7</f>
        <v>0</v>
      </c>
    </row>
    <row r="7" spans="1:9" s="225" customFormat="1" ht="15.6" thickBot="1">
      <c r="A7" s="234" t="s">
        <v>95</v>
      </c>
      <c r="B7" s="241"/>
      <c r="C7" s="236"/>
      <c r="D7" s="237">
        <f>D5-B6-D6</f>
        <v>0</v>
      </c>
      <c r="E7" s="237">
        <f>D7-E6</f>
        <v>0</v>
      </c>
      <c r="F7" s="237">
        <f>D7-F6</f>
        <v>0</v>
      </c>
      <c r="G7" s="237">
        <f>F7-G6</f>
        <v>0</v>
      </c>
      <c r="H7" s="237">
        <f>G7-H6</f>
        <v>0</v>
      </c>
      <c r="I7" s="237">
        <f>H7-I6</f>
        <v>0</v>
      </c>
    </row>
    <row r="8" spans="1:9" s="225" customFormat="1" ht="16.2" thickBot="1">
      <c r="A8" s="226" t="s">
        <v>103</v>
      </c>
      <c r="B8" s="227"/>
      <c r="C8" s="227"/>
      <c r="D8" s="228"/>
      <c r="E8" s="229">
        <f>D8</f>
        <v>0</v>
      </c>
      <c r="F8" s="229">
        <f>E8</f>
        <v>0</v>
      </c>
      <c r="G8" s="229">
        <f>F8</f>
        <v>0</v>
      </c>
      <c r="H8" s="229">
        <f>G8</f>
        <v>0</v>
      </c>
      <c r="I8" s="229">
        <f>H8</f>
        <v>0</v>
      </c>
    </row>
    <row r="9" spans="1:9" s="225" customFormat="1" ht="15.6" thickBot="1">
      <c r="A9" s="230" t="s">
        <v>94</v>
      </c>
      <c r="B9" s="239"/>
      <c r="C9" s="231">
        <v>0.1</v>
      </c>
      <c r="D9" s="233">
        <f>ROUND($D8*$C9/12*12,0)</f>
        <v>0</v>
      </c>
      <c r="E9" s="233">
        <f>ROUND($D8*$C9/12*9,0)</f>
        <v>0</v>
      </c>
      <c r="F9" s="233">
        <f>ROUND($D8*$C9/12*12,0)</f>
        <v>0</v>
      </c>
      <c r="G9" s="233">
        <f>ROUND($D8*$C9/12*12,0)</f>
        <v>0</v>
      </c>
      <c r="H9" s="233">
        <f>ROUND($D8*$C9/12*12,0)</f>
        <v>0</v>
      </c>
      <c r="I9" s="233">
        <f>ROUND($D8*$C9/12*12,0)</f>
        <v>0</v>
      </c>
    </row>
    <row r="10" spans="1:9" s="225" customFormat="1" ht="15.6" thickBot="1">
      <c r="A10" s="234" t="s">
        <v>95</v>
      </c>
      <c r="B10" s="241"/>
      <c r="C10" s="236"/>
      <c r="D10" s="237">
        <f>D8-B9-D9</f>
        <v>0</v>
      </c>
      <c r="E10" s="237">
        <f>D10-E9</f>
        <v>0</v>
      </c>
      <c r="F10" s="237">
        <f>D10-F9</f>
        <v>0</v>
      </c>
      <c r="G10" s="237">
        <f>F10-G9</f>
        <v>0</v>
      </c>
      <c r="H10" s="237">
        <f>G10-H9</f>
        <v>0</v>
      </c>
      <c r="I10" s="237">
        <f>H10-I9</f>
        <v>0</v>
      </c>
    </row>
    <row r="11" spans="1:9" s="225" customFormat="1" ht="16.2" thickBot="1">
      <c r="A11" s="226" t="s">
        <v>104</v>
      </c>
      <c r="B11" s="227"/>
      <c r="C11" s="227"/>
      <c r="D11" s="228"/>
      <c r="E11" s="229">
        <f>D11</f>
        <v>0</v>
      </c>
      <c r="F11" s="229">
        <f>E11</f>
        <v>0</v>
      </c>
      <c r="G11" s="229">
        <f>F11</f>
        <v>0</v>
      </c>
      <c r="H11" s="229">
        <f>G11</f>
        <v>0</v>
      </c>
      <c r="I11" s="229">
        <f>H11</f>
        <v>0</v>
      </c>
    </row>
    <row r="12" spans="1:9" s="225" customFormat="1" ht="15.6" thickBot="1">
      <c r="A12" s="230" t="s">
        <v>94</v>
      </c>
      <c r="B12" s="239"/>
      <c r="C12" s="231">
        <v>0.14000000000000001</v>
      </c>
      <c r="D12" s="233">
        <f>ROUND($D11*$C12/12*12,0)</f>
        <v>0</v>
      </c>
      <c r="E12" s="233">
        <f>ROUND($D11*$C12/12*9,0)</f>
        <v>0</v>
      </c>
      <c r="F12" s="233">
        <f>ROUND($D11*$C12/12*12,0)</f>
        <v>0</v>
      </c>
      <c r="G12" s="233">
        <f>ROUND($D11*$C12/12*12,0)</f>
        <v>0</v>
      </c>
      <c r="H12" s="233">
        <f>ROUND($D11*$C12/12*12,0)</f>
        <v>0</v>
      </c>
      <c r="I12" s="233">
        <f>ROUND($D11*$C12/12*12,0)</f>
        <v>0</v>
      </c>
    </row>
    <row r="13" spans="1:9" s="225" customFormat="1" ht="15.6" thickBot="1">
      <c r="A13" s="234" t="s">
        <v>95</v>
      </c>
      <c r="B13" s="241"/>
      <c r="C13" s="236"/>
      <c r="D13" s="237">
        <f>D11-B12-D12</f>
        <v>0</v>
      </c>
      <c r="E13" s="237">
        <f>D13-E12</f>
        <v>0</v>
      </c>
      <c r="F13" s="237">
        <f>D13-F12</f>
        <v>0</v>
      </c>
      <c r="G13" s="237">
        <f>F13-G12</f>
        <v>0</v>
      </c>
      <c r="H13" s="237">
        <f>G13-H12</f>
        <v>0</v>
      </c>
      <c r="I13" s="237">
        <f>H13-I12</f>
        <v>0</v>
      </c>
    </row>
    <row r="14" spans="1:9" s="225" customFormat="1" ht="16.2" thickBot="1">
      <c r="A14" s="226" t="s">
        <v>105</v>
      </c>
      <c r="B14" s="227"/>
      <c r="C14" s="227"/>
      <c r="D14" s="228"/>
      <c r="E14" s="229"/>
      <c r="F14" s="229"/>
      <c r="G14" s="229"/>
      <c r="H14" s="229">
        <f>G14</f>
        <v>0</v>
      </c>
      <c r="I14" s="229">
        <f>H14</f>
        <v>0</v>
      </c>
    </row>
    <row r="15" spans="1:9" s="225" customFormat="1" ht="15.6" thickBot="1">
      <c r="A15" s="230" t="s">
        <v>94</v>
      </c>
      <c r="B15" s="239"/>
      <c r="C15" s="231">
        <v>4.4999999999999998E-2</v>
      </c>
      <c r="D15" s="242">
        <f>ROUND($B14*$C15/12*12,0)</f>
        <v>0</v>
      </c>
      <c r="E15" s="233">
        <f>ROUND($B14*$C15/12*12,0)</f>
        <v>0</v>
      </c>
      <c r="F15" s="233">
        <f>ROUND($B14*$C15/12*12,0)</f>
        <v>0</v>
      </c>
      <c r="G15" s="243">
        <f>ROUND($G14*$C15/12*12,0)</f>
        <v>0</v>
      </c>
      <c r="H15" s="243">
        <f>ROUND($G14*$C15/12*12,0)</f>
        <v>0</v>
      </c>
      <c r="I15" s="243">
        <f>ROUND($G14*$C15/12*12,0)</f>
        <v>0</v>
      </c>
    </row>
    <row r="16" spans="1:9" s="225" customFormat="1" ht="15.6" thickBot="1">
      <c r="A16" s="234" t="s">
        <v>95</v>
      </c>
      <c r="B16" s="241"/>
      <c r="C16" s="236"/>
      <c r="D16" s="244">
        <f>B14-D15-B15</f>
        <v>0</v>
      </c>
      <c r="E16" s="237">
        <f>D16-E15</f>
        <v>0</v>
      </c>
      <c r="F16" s="237">
        <f>E16-F15</f>
        <v>0</v>
      </c>
      <c r="G16" s="237">
        <f>G14-G15</f>
        <v>0</v>
      </c>
      <c r="H16" s="237">
        <f>G16-H15</f>
        <v>0</v>
      </c>
      <c r="I16" s="237">
        <f>H16-I15</f>
        <v>0</v>
      </c>
    </row>
    <row r="17" spans="1:9" s="225" customFormat="1" ht="16.2" thickBot="1">
      <c r="A17" s="226"/>
      <c r="B17" s="227"/>
      <c r="C17" s="227"/>
      <c r="D17" s="228"/>
      <c r="E17" s="229"/>
      <c r="F17" s="229"/>
      <c r="G17" s="229"/>
      <c r="H17" s="229"/>
      <c r="I17" s="229"/>
    </row>
    <row r="18" spans="1:9" s="225" customFormat="1" ht="15.6" thickBot="1">
      <c r="A18" s="230" t="s">
        <v>94</v>
      </c>
      <c r="B18" s="239"/>
      <c r="C18" s="231">
        <v>4.4999999999999998E-2</v>
      </c>
      <c r="D18" s="242">
        <f>ROUND($B17*$C18/12*12,0)</f>
        <v>0</v>
      </c>
      <c r="E18" s="233">
        <f>ROUND($B17*$C18/12*9,0)</f>
        <v>0</v>
      </c>
      <c r="F18" s="233">
        <f>ROUND($B17*$C18/12*12,0)</f>
        <v>0</v>
      </c>
      <c r="G18" s="233">
        <f>ROUND($B17*$C18/12*12,0)</f>
        <v>0</v>
      </c>
      <c r="H18" s="233">
        <f>ROUND($B17*$C18/12*12,0)</f>
        <v>0</v>
      </c>
      <c r="I18" s="233">
        <f>ROUND($B17*$C18/12*12,0)</f>
        <v>0</v>
      </c>
    </row>
    <row r="19" spans="1:9" s="225" customFormat="1" ht="15.6" thickBot="1">
      <c r="A19" s="234" t="s">
        <v>95</v>
      </c>
      <c r="B19" s="241"/>
      <c r="C19" s="236"/>
      <c r="D19" s="244">
        <f>B17-D18-B18</f>
        <v>0</v>
      </c>
      <c r="E19" s="237">
        <f>D19-E18</f>
        <v>0</v>
      </c>
      <c r="F19" s="237">
        <f>E19-F18</f>
        <v>0</v>
      </c>
      <c r="G19" s="237">
        <f>F19-G18</f>
        <v>0</v>
      </c>
      <c r="H19" s="237">
        <f>G19-H18</f>
        <v>0</v>
      </c>
      <c r="I19" s="237">
        <f>H19-I18</f>
        <v>0</v>
      </c>
    </row>
    <row r="20" spans="1:9" s="225" customFormat="1" ht="16.2" thickBot="1">
      <c r="A20" s="226"/>
      <c r="B20" s="227"/>
      <c r="C20" s="227"/>
      <c r="D20" s="228"/>
      <c r="E20" s="229"/>
      <c r="F20" s="229"/>
      <c r="G20" s="229"/>
      <c r="H20" s="229"/>
      <c r="I20" s="229"/>
    </row>
    <row r="21" spans="1:9" s="225" customFormat="1" ht="15.6" thickBot="1">
      <c r="A21" s="230" t="s">
        <v>94</v>
      </c>
      <c r="B21" s="239"/>
      <c r="C21" s="231">
        <v>4.4999999999999998E-2</v>
      </c>
      <c r="D21" s="242">
        <f t="shared" ref="D21:I21" si="0">ROUND($B20*$C21/12*12,0)</f>
        <v>0</v>
      </c>
      <c r="E21" s="233">
        <f t="shared" si="0"/>
        <v>0</v>
      </c>
      <c r="F21" s="233">
        <f t="shared" si="0"/>
        <v>0</v>
      </c>
      <c r="G21" s="233">
        <f t="shared" si="0"/>
        <v>0</v>
      </c>
      <c r="H21" s="233">
        <f t="shared" si="0"/>
        <v>0</v>
      </c>
      <c r="I21" s="233">
        <f t="shared" si="0"/>
        <v>0</v>
      </c>
    </row>
    <row r="22" spans="1:9" s="225" customFormat="1" ht="15.6" thickBot="1">
      <c r="A22" s="234" t="s">
        <v>95</v>
      </c>
      <c r="B22" s="241"/>
      <c r="C22" s="236"/>
      <c r="D22" s="244">
        <f>B20-D21-B21</f>
        <v>0</v>
      </c>
      <c r="E22" s="237">
        <f>D22-E21</f>
        <v>0</v>
      </c>
      <c r="F22" s="237">
        <f>E22-F21</f>
        <v>0</v>
      </c>
      <c r="G22" s="237">
        <f>F22-G21</f>
        <v>0</v>
      </c>
      <c r="H22" s="237">
        <f>G22-H21</f>
        <v>0</v>
      </c>
      <c r="I22" s="237">
        <f>H22-I21</f>
        <v>0</v>
      </c>
    </row>
    <row r="23" spans="1:9" s="225" customFormat="1" ht="16.2" thickBot="1">
      <c r="A23" s="226"/>
      <c r="B23" s="227"/>
      <c r="C23" s="227"/>
      <c r="D23" s="228"/>
      <c r="E23" s="229"/>
      <c r="F23" s="229"/>
      <c r="G23" s="229"/>
      <c r="H23" s="229"/>
      <c r="I23" s="229"/>
    </row>
    <row r="24" spans="1:9" s="225" customFormat="1" ht="15.6" thickBot="1">
      <c r="A24" s="230" t="s">
        <v>94</v>
      </c>
      <c r="B24" s="239"/>
      <c r="C24" s="231">
        <v>0.1</v>
      </c>
      <c r="D24" s="242">
        <f>ROUND($B23*$C24/12*12,0)</f>
        <v>0</v>
      </c>
      <c r="E24" s="233">
        <f>ROUND($B23*$C24/12*12,0)</f>
        <v>0</v>
      </c>
      <c r="F24" s="233">
        <f>ROUND($B23*$C24/12*12,0)</f>
        <v>0</v>
      </c>
      <c r="G24" s="233">
        <f>F25</f>
        <v>0</v>
      </c>
      <c r="H24" s="233"/>
      <c r="I24" s="233"/>
    </row>
    <row r="25" spans="1:9" s="225" customFormat="1" ht="15.6" thickBot="1">
      <c r="A25" s="234" t="s">
        <v>95</v>
      </c>
      <c r="B25" s="241"/>
      <c r="C25" s="236"/>
      <c r="D25" s="244">
        <f>B23-D24-B24</f>
        <v>0</v>
      </c>
      <c r="E25" s="237">
        <f>D25-E24</f>
        <v>0</v>
      </c>
      <c r="F25" s="237">
        <f>E25-F24</f>
        <v>0</v>
      </c>
      <c r="G25" s="237">
        <f>F25-G24</f>
        <v>0</v>
      </c>
      <c r="H25" s="237">
        <f>G25-H24</f>
        <v>0</v>
      </c>
      <c r="I25" s="237">
        <f>H25-I24</f>
        <v>0</v>
      </c>
    </row>
    <row r="26" spans="1:9" s="225" customFormat="1" ht="16.2" thickBot="1">
      <c r="A26" s="226"/>
      <c r="B26" s="227"/>
      <c r="C26" s="227"/>
      <c r="D26" s="228"/>
      <c r="E26" s="229"/>
      <c r="F26" s="229"/>
      <c r="G26" s="229"/>
      <c r="H26" s="229"/>
      <c r="I26" s="229"/>
    </row>
    <row r="27" spans="1:9" s="225" customFormat="1" ht="15.6" thickBot="1">
      <c r="A27" s="230" t="s">
        <v>94</v>
      </c>
      <c r="B27" s="239"/>
      <c r="C27" s="231">
        <v>0.1</v>
      </c>
      <c r="D27" s="242">
        <f>ROUND($B26*$C27/12*12,0)</f>
        <v>0</v>
      </c>
      <c r="E27" s="233">
        <f>ROUND($B26*$C27/12*12,0)</f>
        <v>0</v>
      </c>
      <c r="F27" s="233">
        <f>ROUND($B26*$C27/12*12,0)</f>
        <v>0</v>
      </c>
      <c r="G27" s="233">
        <f>F28</f>
        <v>0</v>
      </c>
      <c r="H27" s="233"/>
      <c r="I27" s="233"/>
    </row>
    <row r="28" spans="1:9" s="225" customFormat="1" ht="15.6" thickBot="1">
      <c r="A28" s="234" t="s">
        <v>95</v>
      </c>
      <c r="B28" s="241"/>
      <c r="C28" s="236"/>
      <c r="D28" s="244">
        <f>B26-D27-B27</f>
        <v>0</v>
      </c>
      <c r="E28" s="237">
        <f>D28-E27</f>
        <v>0</v>
      </c>
      <c r="F28" s="237">
        <f>E28-F27</f>
        <v>0</v>
      </c>
      <c r="G28" s="237">
        <f>F28-G27</f>
        <v>0</v>
      </c>
      <c r="H28" s="237">
        <f>G28-H27</f>
        <v>0</v>
      </c>
      <c r="I28" s="237">
        <f>H28-I27</f>
        <v>0</v>
      </c>
    </row>
    <row r="29" spans="1:9" s="225" customFormat="1" ht="16.2" thickBot="1">
      <c r="A29" s="226"/>
      <c r="B29" s="227"/>
      <c r="C29" s="227"/>
      <c r="D29" s="228"/>
      <c r="E29" s="229"/>
      <c r="F29" s="229"/>
      <c r="G29" s="229"/>
      <c r="H29" s="229"/>
      <c r="I29" s="229"/>
    </row>
    <row r="30" spans="1:9" s="225" customFormat="1" ht="15.6" thickBot="1">
      <c r="A30" s="230" t="s">
        <v>94</v>
      </c>
      <c r="B30" s="239"/>
      <c r="C30" s="231">
        <v>0</v>
      </c>
      <c r="D30" s="233">
        <f t="shared" ref="D30:I30" si="1">ROUND($B29*$C30/12*12,0)</f>
        <v>0</v>
      </c>
      <c r="E30" s="233">
        <f t="shared" si="1"/>
        <v>0</v>
      </c>
      <c r="F30" s="233">
        <f t="shared" si="1"/>
        <v>0</v>
      </c>
      <c r="G30" s="233">
        <f t="shared" si="1"/>
        <v>0</v>
      </c>
      <c r="H30" s="233">
        <f t="shared" si="1"/>
        <v>0</v>
      </c>
      <c r="I30" s="233">
        <f t="shared" si="1"/>
        <v>0</v>
      </c>
    </row>
    <row r="31" spans="1:9" s="225" customFormat="1" ht="15.6" thickBot="1">
      <c r="A31" s="234" t="s">
        <v>95</v>
      </c>
      <c r="B31" s="241"/>
      <c r="C31" s="236"/>
      <c r="D31" s="244">
        <f>B29-D30-B30</f>
        <v>0</v>
      </c>
      <c r="E31" s="237">
        <f>D31-E30</f>
        <v>0</v>
      </c>
      <c r="F31" s="237">
        <f>E31-F30</f>
        <v>0</v>
      </c>
      <c r="G31" s="237">
        <f>F31-G30</f>
        <v>0</v>
      </c>
      <c r="H31" s="237">
        <f>G31-H30</f>
        <v>0</v>
      </c>
      <c r="I31" s="237">
        <f>H31-I30</f>
        <v>0</v>
      </c>
    </row>
    <row r="32" spans="1:9" s="225" customFormat="1" ht="16.2" thickBot="1">
      <c r="A32" s="226"/>
      <c r="B32" s="227"/>
      <c r="C32" s="227"/>
      <c r="D32" s="228"/>
      <c r="E32" s="229"/>
      <c r="F32" s="229"/>
      <c r="G32" s="229"/>
      <c r="H32" s="229"/>
      <c r="I32" s="229"/>
    </row>
    <row r="33" spans="1:9" s="225" customFormat="1" ht="15.6" thickBot="1">
      <c r="A33" s="230" t="s">
        <v>94</v>
      </c>
      <c r="B33" s="239"/>
      <c r="C33" s="231">
        <v>0.1</v>
      </c>
      <c r="D33" s="233"/>
      <c r="E33" s="233"/>
      <c r="F33" s="233">
        <f>ROUND($B32*$C33/12*12,0)</f>
        <v>0</v>
      </c>
      <c r="G33" s="233">
        <f>ROUND($B32*$C33/12*12,0)</f>
        <v>0</v>
      </c>
      <c r="H33" s="233">
        <f>ROUND($B32*$C33/12*12,0)</f>
        <v>0</v>
      </c>
      <c r="I33" s="233">
        <f>ROUND($B32*$C33/12*12,0)</f>
        <v>0</v>
      </c>
    </row>
    <row r="34" spans="1:9" s="225" customFormat="1" ht="15.6" thickBot="1">
      <c r="A34" s="234" t="s">
        <v>95</v>
      </c>
      <c r="B34" s="241"/>
      <c r="C34" s="236"/>
      <c r="D34" s="244"/>
      <c r="E34" s="237"/>
      <c r="F34" s="237">
        <f>B32-F33</f>
        <v>0</v>
      </c>
      <c r="G34" s="237">
        <f>F34-G33</f>
        <v>0</v>
      </c>
      <c r="H34" s="237">
        <f>G34-H33</f>
        <v>0</v>
      </c>
      <c r="I34" s="237">
        <f>H34-I33</f>
        <v>0</v>
      </c>
    </row>
    <row r="35" spans="1:9" s="225" customFormat="1" ht="16.2" thickBot="1">
      <c r="A35" s="226"/>
      <c r="B35" s="227"/>
      <c r="C35" s="227"/>
      <c r="D35" s="228"/>
      <c r="E35" s="229"/>
      <c r="F35" s="229"/>
      <c r="G35" s="229"/>
      <c r="H35" s="229"/>
      <c r="I35" s="229"/>
    </row>
    <row r="36" spans="1:9" s="225" customFormat="1" ht="15.6" thickBot="1">
      <c r="A36" s="230" t="s">
        <v>94</v>
      </c>
      <c r="B36" s="239"/>
      <c r="C36" s="231">
        <v>0.1</v>
      </c>
      <c r="D36" s="233"/>
      <c r="E36" s="233"/>
      <c r="F36" s="233">
        <f>ROUND($B35*$C36/12*12,0)</f>
        <v>0</v>
      </c>
      <c r="G36" s="233">
        <f>ROUND($B35*$C36/12*12,0)</f>
        <v>0</v>
      </c>
      <c r="H36" s="233">
        <f>ROUND($B35*$C36/12*12,0)</f>
        <v>0</v>
      </c>
      <c r="I36" s="233">
        <f>ROUND($B35*$C36/12*12,0)</f>
        <v>0</v>
      </c>
    </row>
    <row r="37" spans="1:9" s="225" customFormat="1" ht="15.6" thickBot="1">
      <c r="A37" s="234" t="s">
        <v>95</v>
      </c>
      <c r="B37" s="241"/>
      <c r="C37" s="236"/>
      <c r="D37" s="244"/>
      <c r="E37" s="237"/>
      <c r="F37" s="237">
        <f>B35-F36</f>
        <v>0</v>
      </c>
      <c r="G37" s="237">
        <f>F37-G36</f>
        <v>0</v>
      </c>
      <c r="H37" s="237">
        <f>G37-H36</f>
        <v>0</v>
      </c>
      <c r="I37" s="237">
        <f>H37-I36</f>
        <v>0</v>
      </c>
    </row>
    <row r="38" spans="1:9" s="225" customFormat="1" ht="16.2" thickBot="1">
      <c r="A38" s="226"/>
      <c r="B38" s="227"/>
      <c r="C38" s="227"/>
      <c r="D38" s="228"/>
      <c r="E38" s="229"/>
      <c r="F38" s="229"/>
      <c r="G38" s="229"/>
      <c r="H38" s="229"/>
      <c r="I38" s="229"/>
    </row>
    <row r="39" spans="1:9" s="225" customFormat="1" ht="15.6" thickBot="1">
      <c r="A39" s="230" t="s">
        <v>94</v>
      </c>
      <c r="B39" s="239"/>
      <c r="C39" s="231">
        <v>0.1</v>
      </c>
      <c r="D39" s="233"/>
      <c r="E39" s="233"/>
      <c r="F39" s="233">
        <f>ROUND($B38*$C39/12*12,0)</f>
        <v>0</v>
      </c>
      <c r="G39" s="233">
        <f>ROUND($B38*$C39/12*12,0)</f>
        <v>0</v>
      </c>
      <c r="H39" s="233">
        <f>ROUND($B38*$C39/12*12,0)</f>
        <v>0</v>
      </c>
      <c r="I39" s="233">
        <f>ROUND($B38*$C39/12*12,0)</f>
        <v>0</v>
      </c>
    </row>
    <row r="40" spans="1:9" s="225" customFormat="1" ht="15.6" thickBot="1">
      <c r="A40" s="234" t="s">
        <v>95</v>
      </c>
      <c r="B40" s="241"/>
      <c r="C40" s="236"/>
      <c r="D40" s="244"/>
      <c r="E40" s="237"/>
      <c r="F40" s="237">
        <f>B38-F39</f>
        <v>0</v>
      </c>
      <c r="G40" s="237">
        <f>F40-G39</f>
        <v>0</v>
      </c>
      <c r="H40" s="237">
        <f>G40-H39</f>
        <v>0</v>
      </c>
      <c r="I40" s="237">
        <f>H40-I39</f>
        <v>0</v>
      </c>
    </row>
    <row r="41" spans="1:9" s="225" customFormat="1" ht="15">
      <c r="A41" s="245"/>
      <c r="B41" s="245"/>
      <c r="C41" s="246"/>
      <c r="D41" s="246"/>
      <c r="E41" s="246"/>
      <c r="F41" s="246"/>
      <c r="G41" s="246"/>
      <c r="H41" s="246"/>
      <c r="I41" s="246"/>
    </row>
    <row r="42" spans="1:9" s="225" customFormat="1" ht="15.6">
      <c r="A42" s="247" t="s">
        <v>94</v>
      </c>
      <c r="B42" s="247"/>
      <c r="C42" s="248"/>
      <c r="D42" s="248">
        <f t="shared" ref="D42:I42" si="2">D3+D6+D9+D12+D15+D18+D21+D24+D27+D30+D33+D36+D39</f>
        <v>0</v>
      </c>
      <c r="E42" s="248">
        <f t="shared" si="2"/>
        <v>0</v>
      </c>
      <c r="F42" s="248">
        <f t="shared" si="2"/>
        <v>0</v>
      </c>
      <c r="G42" s="248">
        <f t="shared" si="2"/>
        <v>0</v>
      </c>
      <c r="H42" s="248">
        <f t="shared" si="2"/>
        <v>0</v>
      </c>
      <c r="I42" s="248">
        <f t="shared" si="2"/>
        <v>0</v>
      </c>
    </row>
    <row r="43" spans="1:9" s="225" customFormat="1" ht="15">
      <c r="A43" s="249" t="s">
        <v>96</v>
      </c>
      <c r="B43" s="249"/>
      <c r="C43" s="249"/>
      <c r="D43" s="249">
        <f t="shared" ref="D43:I43" si="3">SUM(D2+D5+D8+D11+D14+D17+D20+D23+D26+D29+D32+D35+D38)</f>
        <v>0</v>
      </c>
      <c r="E43" s="249">
        <f t="shared" si="3"/>
        <v>0</v>
      </c>
      <c r="F43" s="249">
        <f t="shared" si="3"/>
        <v>0</v>
      </c>
      <c r="G43" s="249">
        <f t="shared" si="3"/>
        <v>0</v>
      </c>
      <c r="H43" s="249">
        <f t="shared" si="3"/>
        <v>0</v>
      </c>
      <c r="I43" s="249">
        <f t="shared" si="3"/>
        <v>0</v>
      </c>
    </row>
    <row r="44" spans="1:9" s="225" customFormat="1" ht="15">
      <c r="A44" s="249" t="s">
        <v>97</v>
      </c>
      <c r="B44" s="249">
        <f>SUM(B3+B6+B9+B12+B15+B18+B21+B24+B27+B30+B33+B36+B39)</f>
        <v>0</v>
      </c>
      <c r="C44" s="249"/>
      <c r="D44" s="249">
        <f>SUM(D3+D6+D9+D12+D15+D18+D21+D24+D27+D30+D33+D36+D39)+B44</f>
        <v>0</v>
      </c>
      <c r="E44" s="249">
        <f>SUM(E3+E6+E9+E12+E15+E18+E21+E24+E27+E30+E33+E36+E39)+D44</f>
        <v>0</v>
      </c>
      <c r="F44" s="249">
        <f>SUM(F3+F6+F9+F12+F15+F18+F21+F24+F27+F30+F33+F36+F39)+D44</f>
        <v>0</v>
      </c>
      <c r="G44" s="249">
        <f>SUM(G3+G6+G9+G12+G15+G18+G21+G24+G27+G30+G33+G36+G39)+E44</f>
        <v>0</v>
      </c>
      <c r="H44" s="249">
        <f>SUM(H3+H6+H9+H12+H15+H18+H21+H24+H27+H30+H33+H36+H39)+F44</f>
        <v>0</v>
      </c>
      <c r="I44" s="249">
        <f>SUM(I3+I6+I9+I12+I15+I18+I21+I24+I27+I30+I33+I36+I39)+G44</f>
        <v>0</v>
      </c>
    </row>
    <row r="45" spans="1:9" s="225" customFormat="1" ht="15.6" thickBot="1">
      <c r="A45" s="245"/>
      <c r="B45" s="245"/>
      <c r="C45" s="245"/>
      <c r="D45" s="245"/>
      <c r="E45" s="245"/>
      <c r="F45" s="245"/>
      <c r="G45" s="245"/>
      <c r="H45" s="245"/>
      <c r="I45" s="245"/>
    </row>
    <row r="46" spans="1:9" s="225" customFormat="1" ht="16.2" thickBot="1">
      <c r="A46" s="226" t="s">
        <v>98</v>
      </c>
      <c r="B46" s="227"/>
      <c r="C46" s="227"/>
      <c r="D46" s="228"/>
      <c r="E46" s="229">
        <f>D46</f>
        <v>0</v>
      </c>
      <c r="F46" s="229">
        <f>E46</f>
        <v>0</v>
      </c>
      <c r="G46" s="229">
        <f>F46</f>
        <v>0</v>
      </c>
      <c r="H46" s="229">
        <f>G46</f>
        <v>0</v>
      </c>
      <c r="I46" s="229">
        <f>H46</f>
        <v>0</v>
      </c>
    </row>
    <row r="47" spans="1:9" s="225" customFormat="1" ht="15.6" thickBot="1">
      <c r="A47" s="230" t="s">
        <v>94</v>
      </c>
      <c r="B47" s="239"/>
      <c r="C47" s="231"/>
      <c r="D47" s="232">
        <f>ROUND($D46*$C47/12*12,0)</f>
        <v>0</v>
      </c>
      <c r="E47" s="233">
        <f>ROUND($D46*$C47/12*9,0)</f>
        <v>0</v>
      </c>
      <c r="F47" s="233">
        <f>ROUND($D46*$C47/12*12,0)</f>
        <v>0</v>
      </c>
      <c r="G47" s="233">
        <f>ROUND($D46*$C47/12*12,0)</f>
        <v>0</v>
      </c>
      <c r="H47" s="233">
        <f>ROUND($D46*$C47/12*12,0)</f>
        <v>0</v>
      </c>
      <c r="I47" s="233">
        <f>ROUND($D46*$C47/12*12,0)</f>
        <v>0</v>
      </c>
    </row>
    <row r="48" spans="1:9" s="225" customFormat="1" ht="15.6" thickBot="1">
      <c r="A48" s="234" t="s">
        <v>95</v>
      </c>
      <c r="B48" s="235"/>
      <c r="C48" s="236"/>
      <c r="D48" s="237">
        <f>D46-B47-D47</f>
        <v>0</v>
      </c>
      <c r="E48" s="237">
        <f>D48-E47</f>
        <v>0</v>
      </c>
      <c r="F48" s="237">
        <f>D48-F47</f>
        <v>0</v>
      </c>
      <c r="G48" s="237">
        <f>F48-G47</f>
        <v>0</v>
      </c>
      <c r="H48" s="237">
        <f>G48-H47</f>
        <v>0</v>
      </c>
      <c r="I48" s="237">
        <f>H48-I47</f>
        <v>0</v>
      </c>
    </row>
    <row r="49" spans="1:9" s="225" customFormat="1" ht="16.2" thickBot="1">
      <c r="A49" s="226" t="s">
        <v>99</v>
      </c>
      <c r="B49" s="227"/>
      <c r="C49" s="227"/>
      <c r="D49" s="228"/>
      <c r="E49" s="229">
        <f>D49</f>
        <v>0</v>
      </c>
      <c r="F49" s="229">
        <f>E49</f>
        <v>0</v>
      </c>
      <c r="G49" s="229">
        <f>F49</f>
        <v>0</v>
      </c>
      <c r="H49" s="229">
        <f>G49</f>
        <v>0</v>
      </c>
      <c r="I49" s="229">
        <f>H49</f>
        <v>0</v>
      </c>
    </row>
    <row r="50" spans="1:9" s="225" customFormat="1" ht="15.6" thickBot="1">
      <c r="A50" s="230" t="s">
        <v>94</v>
      </c>
      <c r="B50" s="239"/>
      <c r="C50" s="231"/>
      <c r="D50" s="232">
        <f>ROUND($D49*$C50/12*12,0)</f>
        <v>0</v>
      </c>
      <c r="E50" s="233">
        <f>ROUND($D49*$C50/12*9,0)</f>
        <v>0</v>
      </c>
      <c r="F50" s="233">
        <f>ROUND($D49*$C50/12*12,0)</f>
        <v>0</v>
      </c>
      <c r="G50" s="233">
        <f>ROUND($D49*$C50/12*12,0)</f>
        <v>0</v>
      </c>
      <c r="H50" s="233">
        <f>ROUND($D49*$C50/12*12,0)</f>
        <v>0</v>
      </c>
      <c r="I50" s="233">
        <f>ROUND($D49*$C50/12*12,0)</f>
        <v>0</v>
      </c>
    </row>
    <row r="51" spans="1:9" s="225" customFormat="1" ht="15.6" thickBot="1">
      <c r="A51" s="234" t="s">
        <v>95</v>
      </c>
      <c r="B51" s="235"/>
      <c r="C51" s="236"/>
      <c r="D51" s="237">
        <f>D49-B50-D50</f>
        <v>0</v>
      </c>
      <c r="E51" s="237">
        <f>D51-E50</f>
        <v>0</v>
      </c>
      <c r="F51" s="237">
        <f>D51-F50</f>
        <v>0</v>
      </c>
      <c r="G51" s="237">
        <f>F51-G50</f>
        <v>0</v>
      </c>
      <c r="H51" s="237">
        <f>G51-H50</f>
        <v>0</v>
      </c>
      <c r="I51" s="237">
        <f>H51-I50</f>
        <v>0</v>
      </c>
    </row>
    <row r="52" spans="1:9" s="225" customFormat="1" ht="16.2" thickBot="1">
      <c r="A52" s="226" t="s">
        <v>99</v>
      </c>
      <c r="B52" s="227"/>
      <c r="C52" s="227"/>
      <c r="D52" s="228"/>
      <c r="E52" s="229">
        <f>D52</f>
        <v>0</v>
      </c>
      <c r="F52" s="229">
        <f>E52</f>
        <v>0</v>
      </c>
      <c r="G52" s="229">
        <f>F52</f>
        <v>0</v>
      </c>
      <c r="H52" s="229">
        <f>G52</f>
        <v>0</v>
      </c>
      <c r="I52" s="229">
        <f>H52</f>
        <v>0</v>
      </c>
    </row>
    <row r="53" spans="1:9" s="225" customFormat="1" ht="15.6" thickBot="1">
      <c r="A53" s="230" t="s">
        <v>94</v>
      </c>
      <c r="B53" s="239"/>
      <c r="C53" s="231"/>
      <c r="D53" s="232">
        <f>ROUND($D52*$C53/12*12,0)</f>
        <v>0</v>
      </c>
      <c r="E53" s="233">
        <f>ROUND($D52*$C53/12*9,0)</f>
        <v>0</v>
      </c>
      <c r="F53" s="233">
        <f>ROUND($D52*$C53/12*12,0)</f>
        <v>0</v>
      </c>
      <c r="G53" s="233">
        <f>ROUND($D52*$C53/12*12,0)</f>
        <v>0</v>
      </c>
      <c r="H53" s="233">
        <f>ROUND($D52*$C53/12*12,0)</f>
        <v>0</v>
      </c>
      <c r="I53" s="233">
        <f>ROUND($D52*$C53/12*12,0)</f>
        <v>0</v>
      </c>
    </row>
    <row r="54" spans="1:9" s="225" customFormat="1" ht="15.6" thickBot="1">
      <c r="A54" s="250" t="s">
        <v>95</v>
      </c>
      <c r="B54" s="251"/>
      <c r="C54" s="252"/>
      <c r="D54" s="253">
        <f>D52-B53-D53</f>
        <v>0</v>
      </c>
      <c r="E54" s="237">
        <f>D54-E53</f>
        <v>0</v>
      </c>
      <c r="F54" s="237">
        <f>D54-F53</f>
        <v>0</v>
      </c>
      <c r="G54" s="237">
        <f>F54-G53</f>
        <v>0</v>
      </c>
      <c r="H54" s="237">
        <f>G54-H53</f>
        <v>0</v>
      </c>
      <c r="I54" s="237">
        <f>H54-I53</f>
        <v>0</v>
      </c>
    </row>
    <row r="55" spans="1:9" s="225" customFormat="1" ht="15.6">
      <c r="A55" s="254" t="s">
        <v>100</v>
      </c>
      <c r="B55" s="254"/>
      <c r="C55" s="255"/>
      <c r="D55" s="256">
        <f t="shared" ref="D55:I55" si="4">D50+D53</f>
        <v>0</v>
      </c>
      <c r="E55" s="256">
        <f t="shared" si="4"/>
        <v>0</v>
      </c>
      <c r="F55" s="256">
        <f t="shared" si="4"/>
        <v>0</v>
      </c>
      <c r="G55" s="256">
        <f t="shared" si="4"/>
        <v>0</v>
      </c>
      <c r="H55" s="256">
        <f t="shared" si="4"/>
        <v>0</v>
      </c>
      <c r="I55" s="256">
        <f t="shared" si="4"/>
        <v>0</v>
      </c>
    </row>
    <row r="56" spans="1:9" s="225" customFormat="1" ht="15">
      <c r="A56" s="245"/>
      <c r="B56" s="257"/>
      <c r="C56" s="257"/>
      <c r="D56" s="257"/>
      <c r="E56" s="257"/>
      <c r="F56" s="257"/>
      <c r="G56" s="257"/>
      <c r="H56" s="257"/>
      <c r="I56" s="257"/>
    </row>
    <row r="57" spans="1:9" s="225" customFormat="1" ht="15.6" thickBot="1">
      <c r="A57" s="245"/>
      <c r="B57" s="245"/>
      <c r="C57" s="258"/>
      <c r="D57" s="246"/>
      <c r="E57" s="246"/>
      <c r="F57" s="246"/>
      <c r="G57" s="246"/>
      <c r="H57" s="246"/>
      <c r="I57" s="246"/>
    </row>
    <row r="58" spans="1:9" s="225" customFormat="1" ht="16.2" thickBot="1">
      <c r="A58" s="259" t="s">
        <v>106</v>
      </c>
      <c r="B58" s="260"/>
      <c r="C58" s="261"/>
      <c r="D58" s="262">
        <f t="shared" ref="D58:I58" si="5">D42+D55</f>
        <v>0</v>
      </c>
      <c r="E58" s="262">
        <f t="shared" si="5"/>
        <v>0</v>
      </c>
      <c r="F58" s="262">
        <f t="shared" si="5"/>
        <v>0</v>
      </c>
      <c r="G58" s="262">
        <f t="shared" si="5"/>
        <v>0</v>
      </c>
      <c r="H58" s="262">
        <f t="shared" si="5"/>
        <v>0</v>
      </c>
      <c r="I58" s="262">
        <f t="shared" si="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3"/>
  <sheetViews>
    <sheetView workbookViewId="0">
      <selection activeCell="A10" sqref="A10"/>
    </sheetView>
  </sheetViews>
  <sheetFormatPr defaultRowHeight="13.2"/>
  <cols>
    <col min="1" max="1" width="44.33203125" customWidth="1"/>
    <col min="2" max="7" width="12.109375" customWidth="1"/>
    <col min="12" max="12" width="10.44140625" bestFit="1" customWidth="1"/>
  </cols>
  <sheetData>
    <row r="2" spans="1:8" ht="13.8">
      <c r="C2" s="45">
        <f ca="1">'analiza kip'!B3</f>
        <v>2022</v>
      </c>
      <c r="D2" s="45">
        <f ca="1">'analiza kip'!C3</f>
        <v>2023</v>
      </c>
      <c r="E2" s="45">
        <f>'analiza kip'!D3</f>
        <v>0</v>
      </c>
      <c r="F2" s="45">
        <f ca="1">'analiza kip'!E3</f>
        <v>2024</v>
      </c>
      <c r="G2" s="45">
        <f ca="1">'analiza kip'!F3</f>
        <v>2025</v>
      </c>
      <c r="H2" s="45">
        <f ca="1">'analiza kip'!G3</f>
        <v>2026</v>
      </c>
    </row>
    <row r="3" spans="1:8" ht="13.8">
      <c r="A3" s="46" t="s">
        <v>45</v>
      </c>
      <c r="B3" s="46"/>
      <c r="C3" s="47">
        <f>12*2.5</f>
        <v>30</v>
      </c>
      <c r="D3" s="47">
        <f>6*2.5</f>
        <v>15</v>
      </c>
      <c r="E3" s="47">
        <f>12*2.5</f>
        <v>30</v>
      </c>
      <c r="F3" s="47">
        <f>12*2.5</f>
        <v>30</v>
      </c>
      <c r="G3" s="47">
        <f>12*2.5</f>
        <v>30</v>
      </c>
      <c r="H3" s="47">
        <f>12*2.5</f>
        <v>30</v>
      </c>
    </row>
    <row r="4" spans="1:8" ht="13.8">
      <c r="A4" s="46" t="s">
        <v>45</v>
      </c>
      <c r="B4" s="46"/>
      <c r="C4" s="47"/>
      <c r="D4" s="47"/>
      <c r="E4" s="47"/>
      <c r="F4" s="47"/>
      <c r="G4" s="47"/>
      <c r="H4" s="47"/>
    </row>
    <row r="5" spans="1:8">
      <c r="A5" s="46" t="s">
        <v>46</v>
      </c>
      <c r="B5" s="46"/>
      <c r="C5" s="46">
        <f>10*3%*12</f>
        <v>3.5999999999999996</v>
      </c>
      <c r="D5" s="46">
        <f>10*3%*6</f>
        <v>1.7999999999999998</v>
      </c>
      <c r="E5" s="46">
        <f>10*3%*12</f>
        <v>3.5999999999999996</v>
      </c>
      <c r="F5" s="46">
        <f>10*3%*12</f>
        <v>3.5999999999999996</v>
      </c>
      <c r="G5" s="46">
        <f>10*3%*12</f>
        <v>3.5999999999999996</v>
      </c>
      <c r="H5" s="46">
        <f>10*3%*12</f>
        <v>3.5999999999999996</v>
      </c>
    </row>
    <row r="6" spans="1:8">
      <c r="A6" s="46" t="s">
        <v>47</v>
      </c>
      <c r="B6" s="46"/>
      <c r="C6" s="46"/>
      <c r="D6" s="46"/>
      <c r="E6" s="46"/>
      <c r="F6" s="46"/>
      <c r="G6" s="46"/>
      <c r="H6" s="46"/>
    </row>
    <row r="7" spans="1:8">
      <c r="A7" s="46" t="s">
        <v>47</v>
      </c>
      <c r="B7" s="46"/>
      <c r="C7" s="46"/>
      <c r="D7" s="46"/>
      <c r="E7" s="46"/>
      <c r="F7" s="46"/>
      <c r="G7" s="46"/>
      <c r="H7" s="46"/>
    </row>
    <row r="8" spans="1:8">
      <c r="A8" s="46" t="s">
        <v>47</v>
      </c>
      <c r="B8" s="46"/>
      <c r="C8" s="46"/>
      <c r="D8" s="46"/>
      <c r="E8" s="46"/>
      <c r="F8" s="46"/>
      <c r="G8" s="46"/>
      <c r="H8" s="46"/>
    </row>
    <row r="9" spans="1:8" ht="13.8">
      <c r="A9" s="48" t="s">
        <v>48</v>
      </c>
      <c r="B9" s="48"/>
      <c r="C9" s="48">
        <f t="shared" ref="C9:H9" si="0">SUM(C3:C8)</f>
        <v>33.6</v>
      </c>
      <c r="D9" s="48">
        <f t="shared" si="0"/>
        <v>16.8</v>
      </c>
      <c r="E9" s="48">
        <f t="shared" si="0"/>
        <v>33.6</v>
      </c>
      <c r="F9" s="48">
        <f t="shared" si="0"/>
        <v>33.6</v>
      </c>
      <c r="G9" s="48">
        <f t="shared" si="0"/>
        <v>33.6</v>
      </c>
      <c r="H9" s="48">
        <f t="shared" si="0"/>
        <v>33.6</v>
      </c>
    </row>
    <row r="10" spans="1:8">
      <c r="A10" s="49" t="s">
        <v>51</v>
      </c>
      <c r="B10" s="49"/>
      <c r="C10" s="49">
        <f>ROUND(43.7*81%,1)</f>
        <v>35.4</v>
      </c>
      <c r="D10" s="49">
        <f>ROUND(43.7*0.5*81%,1)</f>
        <v>17.7</v>
      </c>
      <c r="E10" s="49">
        <f>ROUND(43.7*81%,1)</f>
        <v>35.4</v>
      </c>
      <c r="F10" s="49">
        <f>ROUND(43.7*81%,1)</f>
        <v>35.4</v>
      </c>
      <c r="G10" s="49">
        <f>ROUND(43.7*81%,1)</f>
        <v>35.4</v>
      </c>
      <c r="H10" s="49">
        <f>ROUND(43.7*81%,1)</f>
        <v>35.4</v>
      </c>
    </row>
    <row r="11" spans="1:8">
      <c r="A11" s="49" t="s">
        <v>52</v>
      </c>
      <c r="B11" s="49"/>
      <c r="C11" s="49"/>
      <c r="D11" s="49"/>
      <c r="E11" s="49"/>
      <c r="F11" s="49"/>
      <c r="G11" s="49"/>
      <c r="H11" s="49"/>
    </row>
    <row r="12" spans="1:8" ht="13.8">
      <c r="A12" s="50" t="s">
        <v>49</v>
      </c>
      <c r="B12" s="50"/>
      <c r="C12" s="50">
        <f t="shared" ref="C12:H12" si="1">C10+C11</f>
        <v>35.4</v>
      </c>
      <c r="D12" s="50">
        <f t="shared" si="1"/>
        <v>17.7</v>
      </c>
      <c r="E12" s="50">
        <f t="shared" si="1"/>
        <v>35.4</v>
      </c>
      <c r="F12" s="50">
        <f t="shared" si="1"/>
        <v>35.4</v>
      </c>
      <c r="G12" s="50">
        <f t="shared" si="1"/>
        <v>35.4</v>
      </c>
      <c r="H12" s="50">
        <f t="shared" si="1"/>
        <v>35.4</v>
      </c>
    </row>
    <row r="13" spans="1:8" ht="13.8">
      <c r="A13" s="51" t="s">
        <v>50</v>
      </c>
      <c r="B13" s="51"/>
      <c r="C13" s="52">
        <f t="shared" ref="C13:H13" si="2">ROUND(IF(C9&gt;C12,C9-C12,0),0)</f>
        <v>0</v>
      </c>
      <c r="D13" s="52">
        <f t="shared" si="2"/>
        <v>0</v>
      </c>
      <c r="E13" s="52">
        <f t="shared" si="2"/>
        <v>0</v>
      </c>
      <c r="F13" s="52">
        <f t="shared" si="2"/>
        <v>0</v>
      </c>
      <c r="G13" s="52">
        <f t="shared" si="2"/>
        <v>0</v>
      </c>
      <c r="H13" s="52">
        <f t="shared" si="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2</vt:i4>
      </vt:variant>
    </vt:vector>
  </HeadingPairs>
  <TitlesOfParts>
    <vt:vector size="7" baseType="lpstr">
      <vt:lpstr>prognozy (obowiązkowe)</vt:lpstr>
      <vt:lpstr>analiza kip</vt:lpstr>
      <vt:lpstr>kredyty</vt:lpstr>
      <vt:lpstr>amortyzacja</vt:lpstr>
      <vt:lpstr>kur</vt:lpstr>
      <vt:lpstr>'analiza kip'!Obszar_wydruku</vt:lpstr>
      <vt:lpstr>'prognozy (obowiązkowe)'!Obszar_wydruku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Mirosław Dzewiecki</dc:creator>
  <cp:lastModifiedBy>Dariusz Pęchorzewski</cp:lastModifiedBy>
  <cp:lastPrinted>2023-12-13T08:47:32Z</cp:lastPrinted>
  <dcterms:created xsi:type="dcterms:W3CDTF">2020-08-10T06:12:48Z</dcterms:created>
  <dcterms:modified xsi:type="dcterms:W3CDTF">2024-09-30T03:14:23Z</dcterms:modified>
</cp:coreProperties>
</file>